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10" windowWidth="11340" windowHeight="6345"/>
  </bookViews>
  <sheets>
    <sheet name="Forma de citar" sheetId="11" r:id="rId1"/>
    <sheet name="Valores cuadros" sheetId="7" r:id="rId2"/>
    <sheet name="censos" sheetId="9" r:id="rId3"/>
    <sheet name="Esfuerzo" sheetId="8" r:id="rId4"/>
    <sheet name="Estado proyecto" sheetId="10" r:id="rId5"/>
    <sheet name="Resumen entrevistas" sheetId="4" r:id="rId6"/>
  </sheets>
  <calcPr calcId="145621"/>
</workbook>
</file>

<file path=xl/calcChain.xml><?xml version="1.0" encoding="utf-8"?>
<calcChain xmlns="http://schemas.openxmlformats.org/spreadsheetml/2006/main">
  <c r="U5" i="9" l="1"/>
  <c r="U6" i="9"/>
  <c r="U7" i="9"/>
  <c r="U8" i="9"/>
  <c r="U9" i="9"/>
  <c r="U10" i="9"/>
  <c r="U11" i="9"/>
  <c r="U12" i="9"/>
  <c r="U13" i="9"/>
  <c r="U14" i="9"/>
  <c r="U15" i="9"/>
  <c r="U16" i="9"/>
  <c r="U17" i="9"/>
  <c r="U18" i="9"/>
  <c r="U19" i="9"/>
  <c r="U20" i="9"/>
  <c r="U21" i="9"/>
  <c r="U22" i="9"/>
  <c r="U23" i="9"/>
  <c r="U24" i="9"/>
  <c r="U25" i="9"/>
  <c r="U26" i="9"/>
  <c r="U27" i="9"/>
  <c r="U28" i="9"/>
  <c r="U29" i="9"/>
  <c r="U30" i="9"/>
  <c r="U31" i="9"/>
  <c r="U32" i="9"/>
  <c r="U33" i="9"/>
  <c r="U34" i="9"/>
  <c r="U35" i="9"/>
  <c r="U36" i="9"/>
  <c r="U37" i="9"/>
  <c r="U38" i="9"/>
  <c r="U39" i="9"/>
  <c r="U40" i="9"/>
  <c r="U41" i="9"/>
  <c r="U42" i="9"/>
  <c r="U43" i="9"/>
  <c r="U44" i="9"/>
  <c r="U45" i="9"/>
  <c r="U46" i="9"/>
  <c r="U47" i="9"/>
  <c r="U48" i="9"/>
  <c r="U49" i="9"/>
  <c r="U50" i="9"/>
  <c r="U51" i="9"/>
  <c r="U52" i="9"/>
  <c r="U53" i="9"/>
  <c r="U54" i="9"/>
  <c r="U55" i="9"/>
  <c r="U56" i="9"/>
  <c r="U57" i="9"/>
  <c r="U58" i="9"/>
  <c r="U59" i="9"/>
  <c r="U60" i="9"/>
  <c r="U61" i="9"/>
  <c r="U62" i="9"/>
  <c r="U63" i="9"/>
  <c r="U64" i="9"/>
  <c r="U65" i="9"/>
  <c r="U66" i="9"/>
  <c r="U67" i="9"/>
  <c r="U68" i="9"/>
  <c r="U69" i="9"/>
  <c r="U70" i="9"/>
  <c r="U71" i="9"/>
  <c r="U72" i="9"/>
  <c r="U73" i="9"/>
  <c r="U74" i="9"/>
  <c r="U75" i="9"/>
  <c r="U76" i="9"/>
  <c r="U77" i="9"/>
  <c r="U78" i="9"/>
  <c r="U79" i="9"/>
  <c r="U80" i="9"/>
  <c r="U81" i="9"/>
  <c r="U82" i="9"/>
  <c r="U83" i="9"/>
  <c r="U84" i="9"/>
  <c r="U85" i="9"/>
  <c r="U86" i="9"/>
  <c r="U87" i="9"/>
  <c r="U88" i="9"/>
  <c r="U89" i="9"/>
  <c r="U90" i="9"/>
  <c r="U91" i="9"/>
  <c r="U92" i="9"/>
  <c r="U93" i="9"/>
  <c r="U94" i="9"/>
  <c r="U95" i="9"/>
  <c r="U96" i="9"/>
  <c r="U97" i="9"/>
  <c r="U98" i="9"/>
  <c r="U99" i="9"/>
  <c r="U100" i="9"/>
  <c r="U101" i="9"/>
  <c r="U102" i="9"/>
  <c r="U103" i="9"/>
  <c r="U104" i="9"/>
  <c r="U105" i="9"/>
  <c r="U106" i="9"/>
  <c r="U107" i="9"/>
  <c r="U108" i="9"/>
  <c r="U109" i="9"/>
  <c r="U110" i="9"/>
  <c r="U111" i="9"/>
  <c r="U112" i="9"/>
  <c r="U113" i="9"/>
  <c r="U114" i="9"/>
  <c r="U115" i="9"/>
  <c r="U116" i="9"/>
  <c r="U117" i="9"/>
  <c r="U118" i="9"/>
  <c r="U119" i="9"/>
  <c r="U120" i="9"/>
  <c r="U121" i="9"/>
  <c r="U122" i="9"/>
  <c r="U123" i="9"/>
  <c r="U124" i="9"/>
  <c r="U125" i="9"/>
  <c r="U126" i="9"/>
  <c r="U127" i="9"/>
  <c r="U128" i="9"/>
  <c r="U129" i="9"/>
  <c r="U130" i="9"/>
  <c r="U131" i="9"/>
  <c r="U132" i="9"/>
  <c r="U133" i="9"/>
  <c r="U134" i="9"/>
  <c r="U135" i="9"/>
  <c r="U136" i="9"/>
  <c r="U137" i="9"/>
  <c r="U138" i="9"/>
  <c r="U139" i="9"/>
  <c r="U140" i="9"/>
  <c r="U141" i="9"/>
  <c r="U142" i="9"/>
  <c r="U143" i="9"/>
  <c r="U144" i="9"/>
  <c r="U145" i="9"/>
  <c r="U146" i="9"/>
  <c r="U147" i="9"/>
  <c r="U148" i="9"/>
  <c r="U149" i="9"/>
  <c r="U150" i="9"/>
  <c r="U151" i="9"/>
  <c r="U152" i="9"/>
  <c r="U153" i="9"/>
  <c r="U154" i="9"/>
  <c r="U155" i="9"/>
  <c r="U156" i="9"/>
  <c r="U157" i="9"/>
  <c r="U158" i="9"/>
  <c r="U159" i="9"/>
  <c r="U160" i="9"/>
  <c r="U161" i="9"/>
  <c r="U162" i="9"/>
  <c r="U163" i="9"/>
  <c r="U164" i="9"/>
  <c r="U165" i="9"/>
  <c r="U166" i="9"/>
  <c r="U167" i="9"/>
  <c r="U168" i="9"/>
  <c r="U169" i="9"/>
  <c r="U170" i="9"/>
  <c r="U171" i="9"/>
  <c r="U172" i="9"/>
  <c r="U173" i="9"/>
  <c r="U174" i="9"/>
  <c r="U175" i="9"/>
  <c r="F116" i="8"/>
  <c r="G116" i="8"/>
  <c r="H116" i="8"/>
  <c r="I116" i="8"/>
  <c r="F4" i="10"/>
  <c r="F5" i="10"/>
  <c r="F6" i="10"/>
  <c r="F7" i="10"/>
  <c r="F8" i="10"/>
  <c r="F9" i="10"/>
  <c r="F10" i="10"/>
  <c r="F11" i="10"/>
  <c r="F12" i="10"/>
  <c r="B13" i="10"/>
  <c r="C13" i="10"/>
  <c r="D13" i="10"/>
  <c r="E13" i="10"/>
  <c r="F13" i="10"/>
  <c r="E5" i="4"/>
  <c r="K5" i="4"/>
  <c r="BW5" i="4" s="1"/>
  <c r="O5" i="4"/>
  <c r="U5" i="4"/>
  <c r="X5" i="4"/>
  <c r="AG5" i="4"/>
  <c r="AZ5" i="4"/>
  <c r="BT5" i="4"/>
  <c r="E7" i="4"/>
  <c r="F7" i="4"/>
  <c r="K7" i="4"/>
  <c r="L7" i="4" s="1"/>
  <c r="O7" i="4"/>
  <c r="P7" i="4"/>
  <c r="U7" i="4"/>
  <c r="V7" i="4"/>
  <c r="X7" i="4"/>
  <c r="Y7" i="4"/>
  <c r="AG7" i="4"/>
  <c r="AH7" i="4"/>
  <c r="AZ7" i="4"/>
  <c r="BA7" i="4"/>
  <c r="BT7" i="4"/>
  <c r="BU7" i="4"/>
  <c r="BW7" i="4"/>
  <c r="BX7" i="4"/>
  <c r="E8" i="4"/>
  <c r="F8" i="4"/>
  <c r="K8" i="4"/>
  <c r="L8" i="4"/>
  <c r="O8" i="4"/>
  <c r="BW8" i="4" s="1"/>
  <c r="BX8" i="4" s="1"/>
  <c r="P8" i="4"/>
  <c r="U8" i="4"/>
  <c r="V8" i="4"/>
  <c r="X8" i="4"/>
  <c r="Y8" i="4"/>
  <c r="AG8" i="4"/>
  <c r="AH8" i="4"/>
  <c r="AZ8" i="4"/>
  <c r="BA8" i="4"/>
  <c r="BT8" i="4"/>
  <c r="BU8" i="4"/>
  <c r="E9" i="4"/>
  <c r="F9" i="4"/>
  <c r="K9" i="4"/>
  <c r="BW9" i="4" s="1"/>
  <c r="BX9" i="4" s="1"/>
  <c r="L9" i="4"/>
  <c r="O9" i="4"/>
  <c r="P9" i="4"/>
  <c r="U9" i="4"/>
  <c r="V9" i="4" s="1"/>
  <c r="X9" i="4"/>
  <c r="Y9" i="4"/>
  <c r="AG9" i="4"/>
  <c r="AH9" i="4"/>
  <c r="AZ9" i="4"/>
  <c r="BA9" i="4"/>
  <c r="BT9" i="4"/>
  <c r="BU9" i="4" s="1"/>
  <c r="E10" i="4"/>
  <c r="F10" i="4"/>
  <c r="K10" i="4"/>
  <c r="BW10" i="4" s="1"/>
  <c r="BX10" i="4" s="1"/>
  <c r="L10" i="4"/>
  <c r="O10" i="4"/>
  <c r="P10" i="4" s="1"/>
  <c r="U10" i="4"/>
  <c r="V10" i="4"/>
  <c r="X10" i="4"/>
  <c r="Y10" i="4"/>
  <c r="AG10" i="4"/>
  <c r="AH10" i="4"/>
  <c r="AZ10" i="4"/>
  <c r="BA10" i="4" s="1"/>
  <c r="BT10" i="4"/>
  <c r="BU10" i="4"/>
  <c r="E12" i="4"/>
  <c r="F12" i="4"/>
  <c r="K12" i="4"/>
  <c r="L12" i="4" s="1"/>
  <c r="O12" i="4"/>
  <c r="P12" i="4"/>
  <c r="U12" i="4"/>
  <c r="V12" i="4"/>
  <c r="X12" i="4"/>
  <c r="Y12" i="4"/>
  <c r="AG12" i="4"/>
  <c r="AH12" i="4" s="1"/>
  <c r="AZ12" i="4"/>
  <c r="BA12" i="4"/>
  <c r="BT12" i="4"/>
  <c r="BU12" i="4"/>
  <c r="BW12" i="4"/>
  <c r="BX12" i="4"/>
  <c r="E13" i="4"/>
  <c r="F13" i="4" s="1"/>
  <c r="K13" i="4"/>
  <c r="L13" i="4"/>
  <c r="O13" i="4"/>
  <c r="BW13" i="4" s="1"/>
  <c r="BX13" i="4" s="1"/>
  <c r="P13" i="4"/>
  <c r="U13" i="4"/>
  <c r="V13" i="4"/>
  <c r="X13" i="4"/>
  <c r="Y13" i="4" s="1"/>
  <c r="AG13" i="4"/>
  <c r="AH13" i="4"/>
  <c r="AZ13" i="4"/>
  <c r="BA13" i="4"/>
  <c r="BT13" i="4"/>
  <c r="BU13" i="4"/>
  <c r="E15" i="4"/>
  <c r="F15" i="4"/>
  <c r="K15" i="4"/>
  <c r="BW15" i="4" s="1"/>
  <c r="BX15" i="4" s="1"/>
  <c r="L15" i="4"/>
  <c r="O15" i="4"/>
  <c r="P15" i="4"/>
  <c r="U15" i="4"/>
  <c r="V15" i="4" s="1"/>
  <c r="X15" i="4"/>
  <c r="Y15" i="4"/>
  <c r="AG15" i="4"/>
  <c r="AH15" i="4"/>
  <c r="AZ15" i="4"/>
  <c r="BA15" i="4"/>
  <c r="BT15" i="4"/>
  <c r="BU15" i="4" s="1"/>
  <c r="E16" i="4"/>
  <c r="F16" i="4"/>
  <c r="K16" i="4"/>
  <c r="BW16" i="4" s="1"/>
  <c r="BX16" i="4" s="1"/>
  <c r="L16" i="4"/>
  <c r="O16" i="4"/>
  <c r="P16" i="4" s="1"/>
  <c r="U16" i="4"/>
  <c r="V16" i="4"/>
  <c r="X16" i="4"/>
  <c r="Y16" i="4"/>
  <c r="AG16" i="4"/>
  <c r="AH16" i="4"/>
  <c r="AZ16" i="4"/>
  <c r="BA16" i="4" s="1"/>
  <c r="BT16" i="4"/>
  <c r="BU16" i="4"/>
  <c r="E17" i="4"/>
  <c r="F17" i="4"/>
  <c r="K17" i="4"/>
  <c r="L17" i="4" s="1"/>
  <c r="O17" i="4"/>
  <c r="P17" i="4"/>
  <c r="U17" i="4"/>
  <c r="V17" i="4"/>
  <c r="X17" i="4"/>
  <c r="Y17" i="4"/>
  <c r="AG17" i="4"/>
  <c r="AH17" i="4" s="1"/>
  <c r="AZ17" i="4"/>
  <c r="BA17" i="4"/>
  <c r="BT17" i="4"/>
  <c r="BU17" i="4"/>
  <c r="BW17" i="4"/>
  <c r="BX17" i="4"/>
  <c r="E18" i="4"/>
  <c r="F18" i="4" s="1"/>
  <c r="K18" i="4"/>
  <c r="L18" i="4"/>
  <c r="O18" i="4"/>
  <c r="BW18" i="4" s="1"/>
  <c r="BX18" i="4" s="1"/>
  <c r="P18" i="4"/>
  <c r="U18" i="4"/>
  <c r="V18" i="4"/>
  <c r="X18" i="4"/>
  <c r="Y18" i="4" s="1"/>
  <c r="AG18" i="4"/>
  <c r="AH18" i="4"/>
  <c r="AZ18" i="4"/>
  <c r="BA18" i="4"/>
  <c r="BT18" i="4"/>
  <c r="BU18" i="4"/>
  <c r="E20" i="4"/>
  <c r="F20" i="4"/>
  <c r="K20" i="4"/>
  <c r="BW20" i="4" s="1"/>
  <c r="BX20" i="4" s="1"/>
  <c r="L20" i="4"/>
  <c r="O20" i="4"/>
  <c r="P20" i="4"/>
  <c r="U20" i="4"/>
  <c r="V20" i="4" s="1"/>
  <c r="X20" i="4"/>
  <c r="Y20" i="4"/>
  <c r="AG20" i="4"/>
  <c r="AH20" i="4"/>
  <c r="AZ20" i="4"/>
  <c r="BA20" i="4"/>
  <c r="BT20" i="4"/>
  <c r="BU20" i="4" s="1"/>
  <c r="E21" i="4"/>
  <c r="F21" i="4"/>
  <c r="K21" i="4"/>
  <c r="BW21" i="4" s="1"/>
  <c r="BX21" i="4" s="1"/>
  <c r="L21" i="4"/>
  <c r="O21" i="4"/>
  <c r="P21" i="4" s="1"/>
  <c r="U21" i="4"/>
  <c r="V21" i="4"/>
  <c r="X21" i="4"/>
  <c r="Y21" i="4"/>
  <c r="AG21" i="4"/>
  <c r="AH21" i="4"/>
  <c r="AZ21" i="4"/>
  <c r="BA21" i="4" s="1"/>
  <c r="BT21" i="4"/>
  <c r="BU21" i="4"/>
  <c r="E22" i="4"/>
  <c r="F22" i="4"/>
  <c r="K22" i="4"/>
  <c r="L22" i="4" s="1"/>
  <c r="O22" i="4"/>
  <c r="P22" i="4"/>
  <c r="U22" i="4"/>
  <c r="V22" i="4"/>
  <c r="X22" i="4"/>
  <c r="Y22" i="4"/>
  <c r="AG22" i="4"/>
  <c r="AH22" i="4" s="1"/>
  <c r="AZ22" i="4"/>
  <c r="BA22" i="4"/>
  <c r="BT22" i="4"/>
  <c r="BU22" i="4"/>
  <c r="BW22" i="4"/>
  <c r="BX22" i="4"/>
  <c r="K24" i="4"/>
  <c r="L24" i="4" s="1"/>
  <c r="O24" i="4"/>
  <c r="P24" i="4"/>
  <c r="U24" i="4"/>
  <c r="V24" i="4"/>
  <c r="X24" i="4"/>
  <c r="Y24" i="4"/>
  <c r="AG24" i="4"/>
  <c r="AH24" i="4" s="1"/>
  <c r="AZ24" i="4"/>
  <c r="BA24" i="4"/>
  <c r="BT24" i="4"/>
  <c r="BU24" i="4"/>
  <c r="BW24" i="4"/>
  <c r="BX24" i="4"/>
  <c r="K25" i="4"/>
  <c r="L25" i="4" s="1"/>
  <c r="O25" i="4"/>
  <c r="P25" i="4"/>
  <c r="U25" i="4"/>
  <c r="V25" i="4"/>
  <c r="X25" i="4"/>
  <c r="Y25" i="4"/>
  <c r="AG25" i="4"/>
  <c r="AH25" i="4" s="1"/>
  <c r="AZ25" i="4"/>
  <c r="BA25" i="4"/>
  <c r="BT25" i="4"/>
  <c r="BU25" i="4"/>
  <c r="BW25" i="4"/>
  <c r="BX25" i="4"/>
  <c r="K26" i="4"/>
  <c r="L26" i="4" s="1"/>
  <c r="O26" i="4"/>
  <c r="P26" i="4"/>
  <c r="U26" i="4"/>
  <c r="V26" i="4"/>
  <c r="X26" i="4"/>
  <c r="Y26" i="4"/>
  <c r="AG26" i="4"/>
  <c r="AH26" i="4" s="1"/>
  <c r="AZ26" i="4"/>
  <c r="BA26" i="4"/>
  <c r="BT26" i="4"/>
  <c r="BU26" i="4"/>
  <c r="BW26" i="4"/>
  <c r="BX26" i="4"/>
  <c r="E29" i="4"/>
  <c r="F29" i="4" s="1"/>
  <c r="K29" i="4"/>
  <c r="L29" i="4"/>
  <c r="O29" i="4"/>
  <c r="BW29" i="4" s="1"/>
  <c r="BX29" i="4" s="1"/>
  <c r="P29" i="4"/>
  <c r="U29" i="4"/>
  <c r="V29" i="4"/>
  <c r="X29" i="4"/>
  <c r="Y29" i="4" s="1"/>
  <c r="AG29" i="4"/>
  <c r="AH29" i="4"/>
  <c r="AZ29" i="4"/>
  <c r="BA29" i="4"/>
  <c r="BT29" i="4"/>
  <c r="BU29" i="4"/>
  <c r="E30" i="4"/>
  <c r="F30" i="4"/>
  <c r="K30" i="4"/>
  <c r="BW30" i="4" s="1"/>
  <c r="BX30" i="4" s="1"/>
  <c r="L30" i="4"/>
  <c r="O30" i="4"/>
  <c r="P30" i="4"/>
  <c r="U30" i="4"/>
  <c r="V30" i="4" s="1"/>
  <c r="X30" i="4"/>
  <c r="Y30" i="4"/>
  <c r="AG30" i="4"/>
  <c r="AH30" i="4"/>
  <c r="AZ30" i="4"/>
  <c r="BA30" i="4"/>
  <c r="BT30" i="4"/>
  <c r="BU30" i="4" s="1"/>
  <c r="E31" i="4"/>
  <c r="F31" i="4"/>
  <c r="K31" i="4"/>
  <c r="BW31" i="4" s="1"/>
  <c r="BX31" i="4" s="1"/>
  <c r="L31" i="4"/>
  <c r="O31" i="4"/>
  <c r="P31" i="4" s="1"/>
  <c r="U31" i="4"/>
  <c r="V31" i="4"/>
  <c r="X31" i="4"/>
  <c r="Y31" i="4"/>
  <c r="AG31" i="4"/>
  <c r="AH31" i="4"/>
  <c r="AZ31" i="4"/>
  <c r="BA31" i="4" s="1"/>
  <c r="BT31" i="4"/>
  <c r="BU31" i="4"/>
  <c r="E32" i="4"/>
  <c r="F32" i="4"/>
  <c r="K32" i="4"/>
  <c r="L32" i="4" s="1"/>
  <c r="O32" i="4"/>
  <c r="P32" i="4"/>
  <c r="U32" i="4"/>
  <c r="V32" i="4"/>
  <c r="X32" i="4"/>
  <c r="Y32" i="4"/>
  <c r="AG32" i="4"/>
  <c r="AH32" i="4" s="1"/>
  <c r="AZ32" i="4"/>
  <c r="BA32" i="4"/>
  <c r="BT32" i="4"/>
  <c r="BU32" i="4"/>
  <c r="BW32" i="4"/>
  <c r="BX32" i="4"/>
  <c r="E33" i="4"/>
  <c r="F33" i="4" s="1"/>
  <c r="K33" i="4"/>
  <c r="L33" i="4"/>
  <c r="O33" i="4"/>
  <c r="BW33" i="4" s="1"/>
  <c r="BX33" i="4" s="1"/>
  <c r="P33" i="4"/>
  <c r="U33" i="4"/>
  <c r="V33" i="4"/>
  <c r="X33" i="4"/>
  <c r="Y33" i="4" s="1"/>
  <c r="AG33" i="4"/>
  <c r="AH33" i="4"/>
  <c r="AZ33" i="4"/>
  <c r="BA33" i="4"/>
  <c r="BT33" i="4"/>
  <c r="BU33" i="4"/>
  <c r="E35" i="4"/>
  <c r="F35" i="4"/>
  <c r="K35" i="4"/>
  <c r="BW35" i="4" s="1"/>
  <c r="BX35" i="4" s="1"/>
  <c r="L35" i="4"/>
  <c r="O35" i="4"/>
  <c r="P35" i="4"/>
  <c r="U35" i="4"/>
  <c r="V35" i="4" s="1"/>
  <c r="X35" i="4"/>
  <c r="Y35" i="4"/>
  <c r="AG35" i="4"/>
  <c r="AH35" i="4"/>
  <c r="AZ35" i="4"/>
  <c r="BA35" i="4"/>
  <c r="BT35" i="4"/>
  <c r="BU35" i="4" s="1"/>
  <c r="E36" i="4"/>
  <c r="F36" i="4"/>
  <c r="K36" i="4"/>
  <c r="BW36" i="4" s="1"/>
  <c r="BX36" i="4" s="1"/>
  <c r="L36" i="4"/>
  <c r="O36" i="4"/>
  <c r="P36" i="4" s="1"/>
  <c r="U36" i="4"/>
  <c r="V36" i="4"/>
  <c r="X36" i="4"/>
  <c r="Y36" i="4"/>
  <c r="AG36" i="4"/>
  <c r="AH36" i="4"/>
  <c r="AZ36" i="4"/>
  <c r="BA36" i="4" s="1"/>
  <c r="BT36" i="4"/>
  <c r="BU36" i="4"/>
  <c r="BW37" i="4"/>
  <c r="F5" i="7"/>
  <c r="F8" i="7" s="1"/>
  <c r="F6" i="7"/>
  <c r="F7" i="7"/>
  <c r="D8" i="7"/>
  <c r="E8" i="7"/>
  <c r="G8" i="7"/>
  <c r="F11" i="7"/>
  <c r="F12" i="7"/>
  <c r="F17" i="7" s="1"/>
  <c r="F13" i="7"/>
  <c r="F14" i="7"/>
  <c r="F15" i="7"/>
  <c r="F16" i="7"/>
  <c r="D17" i="7"/>
  <c r="E17" i="7"/>
  <c r="G17" i="7"/>
  <c r="F20" i="7"/>
  <c r="F21" i="7"/>
  <c r="D22" i="7"/>
  <c r="E22" i="7"/>
  <c r="F22" i="7"/>
  <c r="G22" i="7"/>
  <c r="F25" i="7"/>
  <c r="F30" i="7" s="1"/>
  <c r="F26" i="7"/>
  <c r="F27" i="7"/>
  <c r="F28" i="7"/>
  <c r="F29" i="7"/>
  <c r="D30" i="7"/>
  <c r="E30" i="7"/>
  <c r="G30" i="7"/>
  <c r="F33" i="7"/>
  <c r="F35" i="7" s="1"/>
  <c r="F34" i="7"/>
  <c r="D35" i="7"/>
  <c r="E35" i="7"/>
  <c r="G35" i="7"/>
  <c r="F38" i="7"/>
  <c r="F41" i="7" s="1"/>
  <c r="F39" i="7"/>
  <c r="F40" i="7"/>
  <c r="D41" i="7"/>
  <c r="E41" i="7"/>
  <c r="G41" i="7"/>
  <c r="F44" i="7"/>
  <c r="F45" i="7"/>
  <c r="F46" i="7"/>
  <c r="F47" i="7"/>
  <c r="F52" i="7" s="1"/>
  <c r="F48" i="7"/>
  <c r="F49" i="7"/>
  <c r="F50" i="7"/>
  <c r="F51" i="7"/>
  <c r="D52" i="7"/>
  <c r="E52" i="7"/>
  <c r="G52" i="7"/>
  <c r="F55" i="7"/>
  <c r="F56" i="7"/>
  <c r="F57" i="7"/>
  <c r="F58" i="7"/>
  <c r="F69" i="7" s="1"/>
  <c r="F59" i="7"/>
  <c r="F60" i="7"/>
  <c r="F61" i="7"/>
  <c r="F62" i="7"/>
  <c r="F63" i="7"/>
  <c r="F64" i="7"/>
  <c r="F65" i="7"/>
  <c r="F66" i="7"/>
  <c r="F67" i="7"/>
  <c r="F68" i="7"/>
  <c r="D69" i="7"/>
  <c r="E69" i="7"/>
  <c r="G69" i="7"/>
  <c r="F72" i="7"/>
  <c r="F73" i="7"/>
  <c r="F74" i="7"/>
  <c r="F75" i="7"/>
  <c r="F76" i="7"/>
  <c r="F77" i="7"/>
  <c r="F106" i="7" s="1"/>
  <c r="F78" i="7"/>
  <c r="F79" i="7"/>
  <c r="F80" i="7"/>
  <c r="F81" i="7"/>
  <c r="F82" i="7"/>
  <c r="F83" i="7"/>
  <c r="F84" i="7"/>
  <c r="F85" i="7"/>
  <c r="F86" i="7"/>
  <c r="F87" i="7"/>
  <c r="F88" i="7"/>
  <c r="F89" i="7"/>
  <c r="F90" i="7"/>
  <c r="F91" i="7"/>
  <c r="F92" i="7"/>
  <c r="F93" i="7"/>
  <c r="F94" i="7"/>
  <c r="F95" i="7"/>
  <c r="F96" i="7"/>
  <c r="F97" i="7"/>
  <c r="F98" i="7"/>
  <c r="F99" i="7"/>
  <c r="F100" i="7"/>
  <c r="F101" i="7"/>
  <c r="F102" i="7"/>
  <c r="F103" i="7"/>
  <c r="F104" i="7"/>
  <c r="F105" i="7"/>
  <c r="D106" i="7"/>
  <c r="E106" i="7"/>
  <c r="G106" i="7"/>
</calcChain>
</file>

<file path=xl/sharedStrings.xml><?xml version="1.0" encoding="utf-8"?>
<sst xmlns="http://schemas.openxmlformats.org/spreadsheetml/2006/main" count="2831" uniqueCount="628">
  <si>
    <t>Municipio</t>
  </si>
  <si>
    <t>Tiempo obs. (min)</t>
  </si>
  <si>
    <t>Total AMOR</t>
  </si>
  <si>
    <t>FAMILIA</t>
  </si>
  <si>
    <t>GENERO</t>
  </si>
  <si>
    <t>ESPECIE</t>
  </si>
  <si>
    <t>AMBIENTE</t>
  </si>
  <si>
    <t>LAT_GRAD</t>
  </si>
  <si>
    <t>LAT_MIN</t>
  </si>
  <si>
    <t>LAT_SEG</t>
  </si>
  <si>
    <t>LON_GRAD</t>
  </si>
  <si>
    <t>LON_MIN</t>
  </si>
  <si>
    <t>LON_SEG</t>
  </si>
  <si>
    <t>FUENTE</t>
  </si>
  <si>
    <t>HABITAT</t>
  </si>
  <si>
    <t>% PERTURB</t>
  </si>
  <si>
    <t>VALOR</t>
  </si>
  <si>
    <t>OBSERVADOR</t>
  </si>
  <si>
    <t>Psittacidae</t>
  </si>
  <si>
    <t>Amazona</t>
  </si>
  <si>
    <t>terrestre</t>
  </si>
  <si>
    <t>GPS Garmin</t>
  </si>
  <si>
    <t>potrero</t>
  </si>
  <si>
    <t>oratrix</t>
  </si>
  <si>
    <t>Cuadro</t>
  </si>
  <si>
    <t>Estado</t>
  </si>
  <si>
    <t>AMOR/ hora</t>
  </si>
  <si>
    <t>Valor AMOR</t>
  </si>
  <si>
    <t>Oaxaca</t>
  </si>
  <si>
    <t>PROMEDIO OAXACA</t>
  </si>
  <si>
    <t>LOCALIDAD</t>
  </si>
  <si>
    <t>FECHA</t>
  </si>
  <si>
    <t>ALTITUD</t>
  </si>
  <si>
    <t>CUADRO</t>
  </si>
  <si>
    <t>ESTADO</t>
  </si>
  <si>
    <t>Monitoreado</t>
  </si>
  <si>
    <t>Estatus</t>
  </si>
  <si>
    <t>Investigador</t>
  </si>
  <si>
    <t>Transectos con puntos</t>
  </si>
  <si>
    <t>Conteos dormideros</t>
  </si>
  <si>
    <t>Entrevistas</t>
  </si>
  <si>
    <t>OAXACA</t>
  </si>
  <si>
    <t xml:space="preserve">     - menos</t>
  </si>
  <si>
    <t xml:space="preserve">     - igual</t>
  </si>
  <si>
    <t xml:space="preserve">     - 1-10 pollos</t>
  </si>
  <si>
    <t xml:space="preserve">     - 11-25 pollos</t>
  </si>
  <si>
    <t xml:space="preserve">     - 26-50 pollos</t>
  </si>
  <si>
    <t xml:space="preserve">     - No sabe</t>
  </si>
  <si>
    <t xml:space="preserve">     - &gt;100 ind</t>
  </si>
  <si>
    <t xml:space="preserve">     - 50-100 ind</t>
  </si>
  <si>
    <t xml:space="preserve">     - 25-50 ind</t>
  </si>
  <si>
    <t xml:space="preserve">     - captura y saqueo</t>
  </si>
  <si>
    <t xml:space="preserve">     - desmonte </t>
  </si>
  <si>
    <t xml:space="preserve">     - factores naturales</t>
  </si>
  <si>
    <t xml:space="preserve">     - no hay problemas</t>
  </si>
  <si>
    <t xml:space="preserve">     - Sí</t>
  </si>
  <si>
    <t xml:space="preserve">     - No</t>
  </si>
  <si>
    <t>PREGUNTA</t>
  </si>
  <si>
    <t xml:space="preserve">     - SI</t>
  </si>
  <si>
    <t xml:space="preserve">     - NO</t>
  </si>
  <si>
    <t>Total entrevistas</t>
  </si>
  <si>
    <t>TOTAL</t>
  </si>
  <si>
    <t>% RESPUESTAS</t>
  </si>
  <si>
    <t>NA</t>
  </si>
  <si>
    <t>Nota 1, columna AMOR:  0 = especie no registrado en censo, 1 = especie registrado</t>
  </si>
  <si>
    <t>AMOR/Hr</t>
  </si>
  <si>
    <t>Tiempo (min)</t>
  </si>
  <si>
    <t>GM12</t>
  </si>
  <si>
    <t>GM1</t>
  </si>
  <si>
    <t>Brecha de Pemex entre Aldama y Barra del Tordo</t>
  </si>
  <si>
    <t>Tamaulipas</t>
  </si>
  <si>
    <t>Rancho Los Colorados, Aldama</t>
  </si>
  <si>
    <t>pastizal con selva baja caducifolia</t>
  </si>
  <si>
    <t>Xavier López Medellín</t>
  </si>
  <si>
    <t>Eduardo Iñigo Elías</t>
  </si>
  <si>
    <t>Claudia Macias Caballero</t>
  </si>
  <si>
    <t>José Luis Manzano Loza</t>
  </si>
  <si>
    <t>pastizal con manchones de selva mediana subcaducifolia</t>
  </si>
  <si>
    <t>GM2</t>
  </si>
  <si>
    <t>El Esmeril, Soto de la Marina</t>
  </si>
  <si>
    <t>matorral tamaulipeco</t>
  </si>
  <si>
    <t>Carretera El Porvenir-El Esmeril, Soto de la Marina</t>
  </si>
  <si>
    <t>San José de las Rusias, Soto La Marina</t>
  </si>
  <si>
    <t>pastizal con algunos árboles nativos</t>
  </si>
  <si>
    <t>Las Piedras, Soto La Marina</t>
  </si>
  <si>
    <t>pastizal/potrero</t>
  </si>
  <si>
    <t>GM3</t>
  </si>
  <si>
    <t>La Esperanza, Sierra de Manatines (carretera Soto La Marina-Cd Victoria)</t>
  </si>
  <si>
    <t>selva mediana subcaducifolia</t>
  </si>
  <si>
    <t>El Sabinito, Sierra de Manatines (carretera Soto La Marina-Cd Victoria)</t>
  </si>
  <si>
    <t>selva baja caducifolia</t>
  </si>
  <si>
    <t>Ejido El Nogalito, Villa de Casas</t>
  </si>
  <si>
    <t>Alvaro Aragón Tapia</t>
  </si>
  <si>
    <t>Potrero de Francisco de León, Ejido La Libertad, Cd Victoria</t>
  </si>
  <si>
    <t>GM4</t>
  </si>
  <si>
    <t>plantación de henequén con manchones de selva mediana</t>
  </si>
  <si>
    <t>Cañón de Santa Ana, Cd Victoria</t>
  </si>
  <si>
    <t>Cañón de Caballeros, Ejido Santa Ana, Cd Victoria</t>
  </si>
  <si>
    <t>bosque de galería</t>
  </si>
  <si>
    <t>Ejido La Alhajilla, Ocampo</t>
  </si>
  <si>
    <t>GM8</t>
  </si>
  <si>
    <t>selva baja subcaducifolia y matorral espinoso</t>
  </si>
  <si>
    <t>GM11</t>
  </si>
  <si>
    <t>potrero, vegetación secundaria</t>
  </si>
  <si>
    <t>José Jaime González Elizondo</t>
  </si>
  <si>
    <t>Veracruz</t>
  </si>
  <si>
    <t>El Higueron, Ozuluama</t>
  </si>
  <si>
    <t>potrero, vegetación secundaria, cañaverales</t>
  </si>
  <si>
    <t>Ejido Las Tunas, Soto la Marina</t>
  </si>
  <si>
    <t>GM14</t>
  </si>
  <si>
    <t>pastizal, cultivos</t>
  </si>
  <si>
    <t>Ejido El Capote, Soto la Marina</t>
  </si>
  <si>
    <t>pastizal, matorral</t>
  </si>
  <si>
    <t>Brecha Ejido Lavaderos, San Fernando</t>
  </si>
  <si>
    <t>GM16</t>
  </si>
  <si>
    <t>cultivo con un poco de matorral espinoso</t>
  </si>
  <si>
    <t>Rodolfo Lerma García</t>
  </si>
  <si>
    <t>GM17</t>
  </si>
  <si>
    <t>Ejido Gildardo Magaña, Abasolo</t>
  </si>
  <si>
    <t>GM18</t>
  </si>
  <si>
    <t>Ejido El Barranco, Cruillas</t>
  </si>
  <si>
    <t>matorral espinoso</t>
  </si>
  <si>
    <t>Labores de la Paz, Burgos</t>
  </si>
  <si>
    <t>GM19</t>
  </si>
  <si>
    <t>Ejido Las Vírgenes (Moctezuma), San Nicolás</t>
  </si>
  <si>
    <t>GM20</t>
  </si>
  <si>
    <t>Ejido Los Angelitos, San Carlos</t>
  </si>
  <si>
    <t>GM21</t>
  </si>
  <si>
    <t>GM22</t>
  </si>
  <si>
    <t>Ejido El Popote, Linares</t>
  </si>
  <si>
    <t>Nuevo León</t>
  </si>
  <si>
    <t>San Rafael, Linares</t>
  </si>
  <si>
    <t>matorral submontano rivereño</t>
  </si>
  <si>
    <t>Ejido Marroquín, Hidalgo</t>
  </si>
  <si>
    <t>GM23</t>
  </si>
  <si>
    <t>GM28</t>
  </si>
  <si>
    <t>La Alberca, Ocampo</t>
  </si>
  <si>
    <t>GM34</t>
  </si>
  <si>
    <t>Rancho El Saucillo, Ocampo</t>
  </si>
  <si>
    <t>selva baja subcaducifolia</t>
  </si>
  <si>
    <t>Col. Agrícola El Meco, El Naranjo</t>
  </si>
  <si>
    <t>San Luis Potosí</t>
  </si>
  <si>
    <t>GM35</t>
  </si>
  <si>
    <t>bosque de galería y cañaveral</t>
  </si>
  <si>
    <t>Tierra Blanca</t>
  </si>
  <si>
    <t>potrero y vegetación secundaria</t>
  </si>
  <si>
    <t>GM40</t>
  </si>
  <si>
    <t>Tanchacloco, Tempoal</t>
  </si>
  <si>
    <t>pastizales, veg. secundaria,bosque galería</t>
  </si>
  <si>
    <t>GM41</t>
  </si>
  <si>
    <t>Acececa, Tantoyuca</t>
  </si>
  <si>
    <t>GM44</t>
  </si>
  <si>
    <t>Chalma, Platón Sánchez</t>
  </si>
  <si>
    <t>Puebla</t>
  </si>
  <si>
    <t>GM45</t>
  </si>
  <si>
    <t>Pastoria, Chicontepec</t>
  </si>
  <si>
    <t>Ixcanelco, Chicontepec</t>
  </si>
  <si>
    <t>Chapopote, Chicontepec</t>
  </si>
  <si>
    <t>San Antonio, Tantoyuca</t>
  </si>
  <si>
    <t>Granadilla, Chicontepec</t>
  </si>
  <si>
    <t>San Nicolás, Chontla</t>
  </si>
  <si>
    <t>San Gerónimo, Chontla</t>
  </si>
  <si>
    <t>GM50</t>
  </si>
  <si>
    <t>La Yerbabuena- El Ojital, Alto Lucero</t>
  </si>
  <si>
    <t>Fernando González García</t>
  </si>
  <si>
    <t>GM52</t>
  </si>
  <si>
    <t>Coyolillo, Actopan - Mesa de Guadalupe, Alto Lucero</t>
  </si>
  <si>
    <t>Rancho Vivero, Emiliano Zapata</t>
  </si>
  <si>
    <t>plantación de mango</t>
  </si>
  <si>
    <t>cultivo mango, maíz, frijol, tomate</t>
  </si>
  <si>
    <t>GM53</t>
  </si>
  <si>
    <t>Carretera Tinajitas-Mozomboc, tramo Villa Rica Las Lajas. Aprox. 19 km SW de Tinajitas, Actopan</t>
  </si>
  <si>
    <t>potreros, cultivos de maíz, vegetación riparia, remanente de selva baja</t>
  </si>
  <si>
    <t>El Tajo-Palmas, Actopan</t>
  </si>
  <si>
    <t>potrero, plantación de mango</t>
  </si>
  <si>
    <t>GM54</t>
  </si>
  <si>
    <t>25 Km. SE Amatlán de los Reyes</t>
  </si>
  <si>
    <t>selva mediana, cañaveral</t>
  </si>
  <si>
    <t>cañaveral, cafetal, borde de selva mediana</t>
  </si>
  <si>
    <t>GM55</t>
  </si>
  <si>
    <t>Carrizal, Paso del Macho</t>
  </si>
  <si>
    <t>cañaveral, potrero, selva mediana</t>
  </si>
  <si>
    <t>Amatlán de los Reyes</t>
  </si>
  <si>
    <t>GM65</t>
  </si>
  <si>
    <t>potrero, selva mediana subperenifolia</t>
  </si>
  <si>
    <t>Ramiro Aragón</t>
  </si>
  <si>
    <t>GM66</t>
  </si>
  <si>
    <t>selva mediana subperenifolia</t>
  </si>
  <si>
    <t>Ruth Guzmán Sánchez</t>
  </si>
  <si>
    <t>GM72</t>
  </si>
  <si>
    <t>San Juan Otzolotepec</t>
  </si>
  <si>
    <t>selva alta perenifolia</t>
  </si>
  <si>
    <t>Manuel Grosselet</t>
  </si>
  <si>
    <t>GM73</t>
  </si>
  <si>
    <t>Santiago Tutla</t>
  </si>
  <si>
    <t>selva mediana perenifolia perturbada</t>
  </si>
  <si>
    <t>La Mixtequita</t>
  </si>
  <si>
    <t>potrero, selva mediana perenifolia</t>
  </si>
  <si>
    <t>Edgar Guillermo del Valle</t>
  </si>
  <si>
    <t>GM74</t>
  </si>
  <si>
    <t>GM90</t>
  </si>
  <si>
    <t>Campeche</t>
  </si>
  <si>
    <t>pastizal, selva mediana</t>
  </si>
  <si>
    <t>Mauro Berlanga Cano</t>
  </si>
  <si>
    <t>GM91</t>
  </si>
  <si>
    <t>GM92</t>
  </si>
  <si>
    <t>selva mediana</t>
  </si>
  <si>
    <t>GM93</t>
  </si>
  <si>
    <t>Carr. a Laguna del Rosario, Huimanguillo</t>
  </si>
  <si>
    <t>Tabasco</t>
  </si>
  <si>
    <t>plantación de eucalipto</t>
  </si>
  <si>
    <t>Ej. Central Fournier 2a. Secc. Huimanguillo</t>
  </si>
  <si>
    <t>sabana, plantación de eucalipto</t>
  </si>
  <si>
    <t>Jorge A. Hernández de la Cruz, Miguel A. Marín Salvador</t>
  </si>
  <si>
    <t>manchones de selva con pastizales</t>
  </si>
  <si>
    <t>Stefan Louis Arriaga Weiss</t>
  </si>
  <si>
    <t>Jorge A. Hernández de la Cruz</t>
  </si>
  <si>
    <t>Ej. central Fournier- Carr. Francisco Rueda, Huimanguillo</t>
  </si>
  <si>
    <t>Israel Hernández Guillermo, Miguel A. Marín Salvador</t>
  </si>
  <si>
    <t>Hidalgo Amayac, Alamo</t>
  </si>
  <si>
    <t>GM112</t>
  </si>
  <si>
    <t>vegetación secundaria, árboles nativos dispersos</t>
  </si>
  <si>
    <t>Tumbadero, Alamo</t>
  </si>
  <si>
    <t>plantación de naranja, vegetación secundaria</t>
  </si>
  <si>
    <t>GM113</t>
  </si>
  <si>
    <t>plantación de naranja, potrero</t>
  </si>
  <si>
    <t>GM114</t>
  </si>
  <si>
    <t>potrero, árboles nativos dispersos</t>
  </si>
  <si>
    <t>selva baja, veg. secundaria, estero</t>
  </si>
  <si>
    <t>GM115</t>
  </si>
  <si>
    <t>Santa Catarina, Papantla</t>
  </si>
  <si>
    <t>plantación de naranja, vegetación secundaria, pastizal</t>
  </si>
  <si>
    <t>Triunfo, Papantla</t>
  </si>
  <si>
    <t>GM116</t>
  </si>
  <si>
    <t>La Colmena, Papantla</t>
  </si>
  <si>
    <t>El Edén, Papantla</t>
  </si>
  <si>
    <t>plantación de naranja y plátano, vegetación secundaria</t>
  </si>
  <si>
    <t>GM117</t>
  </si>
  <si>
    <t>Zona costera El  Altillo, Nautla</t>
  </si>
  <si>
    <t>selva baja, veg. secundaria, pastizal</t>
  </si>
  <si>
    <t>Zona costera Nautla</t>
  </si>
  <si>
    <t>Cuanepixca, Xicotepec de Juárez</t>
  </si>
  <si>
    <t>GM118</t>
  </si>
  <si>
    <t>selva mediana, transición a bosque mesófilo de montaña</t>
  </si>
  <si>
    <t>San Pedro, Xicotepec de Juárez</t>
  </si>
  <si>
    <t>GM119</t>
  </si>
  <si>
    <t>Cerco de Piedra, Metlaltoyuca</t>
  </si>
  <si>
    <t>selva mediana deforestada</t>
  </si>
  <si>
    <t>La Ceiba, Metlaltoyuca</t>
  </si>
  <si>
    <t>GM120</t>
  </si>
  <si>
    <t>La Avanzada, Alamo</t>
  </si>
  <si>
    <t>La Antigua, Alamo</t>
  </si>
  <si>
    <t>Cerro Tepezcuintle, San Miguel Soyaltepec, Tuxtepec</t>
  </si>
  <si>
    <t>Valle Nacional, Tuxtepec</t>
  </si>
  <si>
    <t>Las Barrancas,Alvarado</t>
  </si>
  <si>
    <t>GM56</t>
  </si>
  <si>
    <t>selva baja, dunas, potrero, vegetación secundaria</t>
  </si>
  <si>
    <t>Octavio Cruz Carretero</t>
  </si>
  <si>
    <t>Rincón de la Palma,Alvarado</t>
  </si>
  <si>
    <t>plantación de mango, encinar, sabal</t>
  </si>
  <si>
    <t>Irving Chavez</t>
  </si>
  <si>
    <t>GM57</t>
  </si>
  <si>
    <t>Costa de la Palma, Alvarado</t>
  </si>
  <si>
    <t>Mosquitero-Costa de la Palma, Alvarado</t>
  </si>
  <si>
    <t>selva mediana, potrero, vegetación secundaria</t>
  </si>
  <si>
    <t>GM59</t>
  </si>
  <si>
    <t>Sontecomapan, Catemaco</t>
  </si>
  <si>
    <t>potrero, vegetación secundaria, selva alta, plantación de naranja</t>
  </si>
  <si>
    <t>El Garro, Cosamaloapan</t>
  </si>
  <si>
    <t>GM60</t>
  </si>
  <si>
    <t>potrero, humedal, vegetación secundaria, palmar</t>
  </si>
  <si>
    <t>Barrosa, Hueyapan de Ocampo</t>
  </si>
  <si>
    <t>GM61</t>
  </si>
  <si>
    <t>selva mediana, veg. secundaria,encinar,cultivos maíz, mangos</t>
  </si>
  <si>
    <t>Loma Larga-Loma del Tigre, Hueyapan de Ocampo</t>
  </si>
  <si>
    <t>potrero, selva alta, maizal</t>
  </si>
  <si>
    <t>Encino Amarillo-Benigno Mendoza, Tatahuicapan</t>
  </si>
  <si>
    <t>GM62</t>
  </si>
  <si>
    <t>selva mediana, vegetación secundaria, potrero</t>
  </si>
  <si>
    <t>Pajapan, Pajapan</t>
  </si>
  <si>
    <t>potrero, vegetación secundaria, encino</t>
  </si>
  <si>
    <t>GM63</t>
  </si>
  <si>
    <t>potrero, maíz, vegetación secundaria</t>
  </si>
  <si>
    <t>El Hulefante, Las Choapas</t>
  </si>
  <si>
    <t>GM64</t>
  </si>
  <si>
    <t>plantación de hule, naranjal, vegetación secundaria</t>
  </si>
  <si>
    <t>Aguilera, Sayula</t>
  </si>
  <si>
    <t>GM68</t>
  </si>
  <si>
    <t>potrero, manchones de selva</t>
  </si>
  <si>
    <t>GM70</t>
  </si>
  <si>
    <t>Benito Juárez- Fernando López Arias, Choapas</t>
  </si>
  <si>
    <t>Chiapas</t>
  </si>
  <si>
    <t>Tammo Hoksema, Roberto Vidal</t>
  </si>
  <si>
    <t>Sandra Pompa, Ismael Sobrino</t>
  </si>
  <si>
    <t>Emilio Rabasa, Ocozocoautla de Espinosa</t>
  </si>
  <si>
    <t>Mirador, Campamento El Encajonado, Ocozocoautla de Espinosa</t>
  </si>
  <si>
    <t>Campamento El Encajonado, Ocozocoautla de Espinosa</t>
  </si>
  <si>
    <t>Marco Antonio Altamirano González</t>
  </si>
  <si>
    <t>San Sebastián, Tantoyuca</t>
  </si>
  <si>
    <t>Rancho Playa de Piedra 2a., Ostuacán</t>
  </si>
  <si>
    <t>Jaqueline Guzmán, Roberto Sosa</t>
  </si>
  <si>
    <t>El Molino, El Molino</t>
  </si>
  <si>
    <t>GM98</t>
  </si>
  <si>
    <t>GM102</t>
  </si>
  <si>
    <t>GM103</t>
  </si>
  <si>
    <t>CAMPECHE</t>
  </si>
  <si>
    <t>ND</t>
  </si>
  <si>
    <t>635 (500-1,000, n=10)</t>
  </si>
  <si>
    <t>692 (500-1,000)</t>
  </si>
  <si>
    <t>CHIAPAS</t>
  </si>
  <si>
    <t>GM96</t>
  </si>
  <si>
    <t>250 (100-400)</t>
  </si>
  <si>
    <t>250 (100-400, n=3)</t>
  </si>
  <si>
    <t>NUEVO LEON</t>
  </si>
  <si>
    <t>125 (50-200)</t>
  </si>
  <si>
    <t>125 (50-200, n=5)</t>
  </si>
  <si>
    <t>TABASCO</t>
  </si>
  <si>
    <t>GM84</t>
  </si>
  <si>
    <t>433 (400-500)</t>
  </si>
  <si>
    <t>GM85</t>
  </si>
  <si>
    <t>200 (100-300)</t>
  </si>
  <si>
    <t>GM87</t>
  </si>
  <si>
    <t>183 (50-300)</t>
  </si>
  <si>
    <t>579 (50-1,500)</t>
  </si>
  <si>
    <t>GM95</t>
  </si>
  <si>
    <t>75 (50-100)</t>
  </si>
  <si>
    <t>766 (500-1,000)</t>
  </si>
  <si>
    <t>1,166 (500-2,000)</t>
  </si>
  <si>
    <t>TAMAULIPAS</t>
  </si>
  <si>
    <t>VERACRUZ</t>
  </si>
  <si>
    <t>Total cuadros</t>
  </si>
  <si>
    <t>Sin acceso</t>
  </si>
  <si>
    <t>No Monitoreado</t>
  </si>
  <si>
    <t>% realizado</t>
  </si>
  <si>
    <t>Total</t>
  </si>
  <si>
    <t>SAN LUIS POTOSI</t>
  </si>
  <si>
    <t>PUEBLA</t>
  </si>
  <si>
    <t>Plan del Carmen, Palizada</t>
  </si>
  <si>
    <t>El Zapote, El Carmen</t>
  </si>
  <si>
    <t>Valle de Solidaridad y Muralla de Campeche Km.21, Santa Rica</t>
  </si>
  <si>
    <t>Generalisimo Morelos Km. 22, Santa Rita</t>
  </si>
  <si>
    <t>Santa Rita</t>
  </si>
  <si>
    <t>El Carmen</t>
  </si>
  <si>
    <t>Palizada</t>
  </si>
  <si>
    <t>PROMEDIO CAMPECHE</t>
  </si>
  <si>
    <t>Ocozocoautla de Espinosa</t>
  </si>
  <si>
    <t>Ostuacán</t>
  </si>
  <si>
    <t>Linares</t>
  </si>
  <si>
    <t>General Teran</t>
  </si>
  <si>
    <t>PROMEDIO CHIAPAS</t>
  </si>
  <si>
    <t>PROMEDIO NUEVO LEON</t>
  </si>
  <si>
    <t>OAXACA VERTIENTE ATLANTICO</t>
  </si>
  <si>
    <t>Tuxtepec</t>
  </si>
  <si>
    <t>Santa María Chimalapa</t>
  </si>
  <si>
    <r>
      <t xml:space="preserve">Esfuerzo aplicado en los cuadrantes para el rango de distribución de </t>
    </r>
    <r>
      <rPr>
        <b/>
        <i/>
        <sz val="10"/>
        <rFont val="Arial"/>
        <family val="2"/>
      </rPr>
      <t xml:space="preserve">Amazona oratrix </t>
    </r>
    <r>
      <rPr>
        <b/>
        <sz val="10"/>
        <rFont val="Arial"/>
        <family val="2"/>
      </rPr>
      <t>en la vertiente del Atlántico, proyecto AS002</t>
    </r>
  </si>
  <si>
    <r>
      <t xml:space="preserve">RESUMEN DE CUADROS </t>
    </r>
    <r>
      <rPr>
        <b/>
        <i/>
        <sz val="10"/>
        <rFont val="Arial"/>
        <family val="2"/>
      </rPr>
      <t xml:space="preserve">AMAZONA ORATRIX </t>
    </r>
    <r>
      <rPr>
        <b/>
        <sz val="10"/>
        <rFont val="Arial"/>
        <family val="2"/>
      </rPr>
      <t>(AMOR) PARA LA VERTIENTE DEL ATLANTICO: PROYECTO AS002</t>
    </r>
  </si>
  <si>
    <t>Eduardo Morales Pérez</t>
  </si>
  <si>
    <t>GM75</t>
  </si>
  <si>
    <t>Miguel Hidalgo</t>
  </si>
  <si>
    <t>No-Monitoreado</t>
  </si>
  <si>
    <t>Localidades censadas</t>
  </si>
  <si>
    <t>Xicotepec de Juárez</t>
  </si>
  <si>
    <t>Metlaltoyuca</t>
  </si>
  <si>
    <t>PROMEDIO PUEBLA</t>
  </si>
  <si>
    <t>El Naranjo</t>
  </si>
  <si>
    <t>San Vicente Tancuvayalab</t>
  </si>
  <si>
    <t>PROMEDIO SAN LUIS POTOSI</t>
  </si>
  <si>
    <t>Huimanguillo</t>
  </si>
  <si>
    <t>GM 94</t>
  </si>
  <si>
    <t>GM 87</t>
  </si>
  <si>
    <t>GM 93</t>
  </si>
  <si>
    <t>GM 84</t>
  </si>
  <si>
    <t>GM 95</t>
  </si>
  <si>
    <t>GM 85</t>
  </si>
  <si>
    <t>PROMEDIO TABASCO</t>
  </si>
  <si>
    <t>Aldama</t>
  </si>
  <si>
    <t>Soto de la Marina</t>
  </si>
  <si>
    <t xml:space="preserve">Villa de Casas </t>
  </si>
  <si>
    <t>Ciudad Victoria</t>
  </si>
  <si>
    <t>Ocampo</t>
  </si>
  <si>
    <t>San Fernando</t>
  </si>
  <si>
    <t>Abasolo</t>
  </si>
  <si>
    <t>Cruillas</t>
  </si>
  <si>
    <t>Burgos</t>
  </si>
  <si>
    <t>San Nicolás</t>
  </si>
  <si>
    <t>San Carlos</t>
  </si>
  <si>
    <t>Hidalgo</t>
  </si>
  <si>
    <t>PROMEDIO TAMAULIPAS</t>
  </si>
  <si>
    <t>Ozuluama</t>
  </si>
  <si>
    <t>Tempoal</t>
  </si>
  <si>
    <t>Pánuco</t>
  </si>
  <si>
    <t>Tantoyuca</t>
  </si>
  <si>
    <t>Chicontepec</t>
  </si>
  <si>
    <t>Alto Lucero</t>
  </si>
  <si>
    <t>Emiliano Zapata</t>
  </si>
  <si>
    <t>Paso del Macho</t>
  </si>
  <si>
    <t>Alvarado</t>
  </si>
  <si>
    <t>Catemaco</t>
  </si>
  <si>
    <t>Cosamaloapan</t>
  </si>
  <si>
    <t>Hueyapan de Ocampo</t>
  </si>
  <si>
    <t>Tatahuicapan</t>
  </si>
  <si>
    <t>Hidalgotitlán</t>
  </si>
  <si>
    <t>Ranchoapan, Hidalgotitlán</t>
  </si>
  <si>
    <t>Las Choapas</t>
  </si>
  <si>
    <t>Sayula</t>
  </si>
  <si>
    <t>Alamo</t>
  </si>
  <si>
    <t>Cazones</t>
  </si>
  <si>
    <t>Papantla</t>
  </si>
  <si>
    <t>Nautla</t>
  </si>
  <si>
    <t>GM69</t>
  </si>
  <si>
    <t>Poposaca, Isla</t>
  </si>
  <si>
    <t>palmar, cultivo de maíz, humedales</t>
  </si>
  <si>
    <t>Octavio Cruz Carretero, Sergio Aguilar</t>
  </si>
  <si>
    <t>Uxpanapan</t>
  </si>
  <si>
    <t>Suchilapan</t>
  </si>
  <si>
    <t>plantación de naranja, potrero, vegetación secundaria</t>
  </si>
  <si>
    <t>Poblado Uno, Uxpanapa</t>
  </si>
  <si>
    <t>selva alta perenifolia, potrero, vegetación secundaria</t>
  </si>
  <si>
    <t>Tepatlán, Tantoyuca</t>
  </si>
  <si>
    <t>Xilozúchilt, Tantoyuca</t>
  </si>
  <si>
    <t>Tametate, Tantoyuca</t>
  </si>
  <si>
    <t>Ixcatepec</t>
  </si>
  <si>
    <t>Zacatal, Ixcatepec</t>
  </si>
  <si>
    <t>Potrero Largo, Tantoyuca</t>
  </si>
  <si>
    <t>Tancoban, Ixcatepec</t>
  </si>
  <si>
    <t>San Francisco, Chontla</t>
  </si>
  <si>
    <t>Santa María, Ontontepec</t>
  </si>
  <si>
    <t>El Humo, Ontontepec</t>
  </si>
  <si>
    <t>El Sauce, Ozuluama</t>
  </si>
  <si>
    <t>Coyolitos, Ozuluama</t>
  </si>
  <si>
    <t>El Ebano, Ozuluama</t>
  </si>
  <si>
    <t>El Aguacate, Ozuluama</t>
  </si>
  <si>
    <t>Zacamixtle, Naranjos</t>
  </si>
  <si>
    <t>Buenos Aires, Naranjos</t>
  </si>
  <si>
    <t>Chinampa,Naranjos</t>
  </si>
  <si>
    <t>El Moneque, El Higo</t>
  </si>
  <si>
    <t xml:space="preserve">Tamante, Tamuín </t>
  </si>
  <si>
    <t>Oaxaca-Veracruz</t>
  </si>
  <si>
    <t>Río Uxpanapa</t>
  </si>
  <si>
    <t>GM79</t>
  </si>
  <si>
    <t>GM13</t>
  </si>
  <si>
    <t>GM46</t>
  </si>
  <si>
    <t>GM47</t>
  </si>
  <si>
    <t>vegetación secundaria</t>
  </si>
  <si>
    <t>El Higo, San Vicente Tancuayalab</t>
  </si>
  <si>
    <t>Las Fuentes, Tlacolulan</t>
  </si>
  <si>
    <t>potrero, vegetación secundaria, vegetación nativa dispersa</t>
  </si>
  <si>
    <t>potrero, pastizales</t>
  </si>
  <si>
    <t>vegetación arbórea nativa dispersa, pastizal, vegetación secundaria</t>
  </si>
  <si>
    <t>pastizales, vegetación secundaria</t>
  </si>
  <si>
    <t>pastizales, selva baja caducifolia, potrero, vegetación secundaria</t>
  </si>
  <si>
    <t>pastizales, árboles dispersos</t>
  </si>
  <si>
    <t>vegetación arbórea nativa dispersa, vegetación secundaria</t>
  </si>
  <si>
    <t>pastizales, vegetación secundaria, arroyos</t>
  </si>
  <si>
    <t>pastizales, vegetación secundaria, cañaverales</t>
  </si>
  <si>
    <t>GM111</t>
  </si>
  <si>
    <t>pastizal</t>
  </si>
  <si>
    <t>Linder López Juáres, Roberto Núñez Cuevas, Israel Hernández Guillermo</t>
  </si>
  <si>
    <t>Terracería de G. Méndez al SE de G Méndez</t>
  </si>
  <si>
    <t>potreros</t>
  </si>
  <si>
    <t>Stefan Louis Arriaga Weiss, Lourdes Trejo Pérez</t>
  </si>
  <si>
    <t>El Ceibo, Tenosique</t>
  </si>
  <si>
    <t>Carretera Tenosique-El Ceibo</t>
  </si>
  <si>
    <t>potrero, vegetación secundaria, manchones de selva mediana, lomeríos</t>
  </si>
  <si>
    <t>Stefan Louis Arriaga Weiss, Lourdes Trejo Pérez, Mariela Rodríguez Evoli</t>
  </si>
  <si>
    <t>Tenosique</t>
  </si>
  <si>
    <t>Col. González, Palenque</t>
  </si>
  <si>
    <t>GM97</t>
  </si>
  <si>
    <t>manchones de selva con potrero</t>
  </si>
  <si>
    <t>Carretera a las ruinas de Palenque</t>
  </si>
  <si>
    <t>Camino a Salto de Agua</t>
  </si>
  <si>
    <t>lomeríos, potreros</t>
  </si>
  <si>
    <t>Salto de Agua</t>
  </si>
  <si>
    <t>Roberto Núñez Cuevas, Israel Hernández Guillermo</t>
  </si>
  <si>
    <t>pastizal, potreros, manchones de selva</t>
  </si>
  <si>
    <t>Stefan Louis Arriaga Weiss, Miguel A. Marín Salvador</t>
  </si>
  <si>
    <t>Roberto Núñez Cuevas, Israel Hernández Guillermo, Miguel A. Marín Salvador</t>
  </si>
  <si>
    <t>Vicente Guerrero Guanal-Chinal, Amatán</t>
  </si>
  <si>
    <t>Ejido Vicente Guerrero, Teapa</t>
  </si>
  <si>
    <t>Linder López Juárez, Roberto Núñez Cuevas, Israel Hernández Guillermo, Miguel A. Marín Salvador</t>
  </si>
  <si>
    <t>Linder López Juárez, Roberto Núñez Cuevas</t>
  </si>
  <si>
    <t>Linder López Juárez, Roberto Núñez Cuevas, Israel Hernández Guillermo</t>
  </si>
  <si>
    <t>Lourdes Trejo Pérez, Linder López Juárez</t>
  </si>
  <si>
    <t>Jorge Hernández de la Cruz, Miguel A. Marín Salvador</t>
  </si>
  <si>
    <t>Camino a Guanal, Teapa</t>
  </si>
  <si>
    <t>potrero, cultivo, selva alta perenifolia</t>
  </si>
  <si>
    <t>GM94</t>
  </si>
  <si>
    <t>Carretera Cárdenas-Agua Dulce, Cárdenas</t>
  </si>
  <si>
    <t>potrero, pastizal, popal</t>
  </si>
  <si>
    <t>Lourdes Trejo Pérez, Linder López Juárez, Mariela Rodríguez Evoli</t>
  </si>
  <si>
    <t>Carretera Huimanguillo-Laguna El Rosario</t>
  </si>
  <si>
    <t>sabana, pastizal, plantación de cítricos</t>
  </si>
  <si>
    <t>Guanal, Huimanguillo</t>
  </si>
  <si>
    <t>sabana</t>
  </si>
  <si>
    <t>sabana, pastizal</t>
  </si>
  <si>
    <t>Ejido Laguna del Rosario, Huimanguillo</t>
  </si>
  <si>
    <t>Mariela Rodríguez Evoli, Miguel A. Marín Salvador</t>
  </si>
  <si>
    <t>pastizal, cultivos de maíz</t>
  </si>
  <si>
    <t>Jorge Hernández de la Cruz, Gabriela Avila Acosta</t>
  </si>
  <si>
    <t>Ejido Guanal, Huimanguillo</t>
  </si>
  <si>
    <t>sabana, pastizal, plantación de eucalipto</t>
  </si>
  <si>
    <t>Stefan Louis Arriaga Weiss, Lourdes Trejo Pérez, Linder López Juárez, Roberto Núñez Cuevas</t>
  </si>
  <si>
    <t>Laguna del Rosario, Huimanguillo</t>
  </si>
  <si>
    <t>Jorge Hernández de la Cruz, Gabriela Avila Acosta, Lourdes Trejo Pérez</t>
  </si>
  <si>
    <t>Francisco Rueda, Huimanguillo</t>
  </si>
  <si>
    <t>Ejido Central Fournier, Huimanguillo</t>
  </si>
  <si>
    <t>sabana, lomeríos</t>
  </si>
  <si>
    <t>cultivos, potreros, plantaciones</t>
  </si>
  <si>
    <t>pastizales, lomeríos, vegetación secundaria</t>
  </si>
  <si>
    <t>cacahotales, pastizal, cultivo de maíz</t>
  </si>
  <si>
    <t>Nicolás Bravo, Comalcalco</t>
  </si>
  <si>
    <t>pastizal, manglares, palmar</t>
  </si>
  <si>
    <t>Comalcalco</t>
  </si>
  <si>
    <t>pastizal, cultivo de maíz, potrero</t>
  </si>
  <si>
    <t>Villa Chontalpa, Huimanguillo</t>
  </si>
  <si>
    <t>pastizal, manchones de selva</t>
  </si>
  <si>
    <t>GM110</t>
  </si>
  <si>
    <t>Provincia Balancán</t>
  </si>
  <si>
    <t>pastizal, lomeríos</t>
  </si>
  <si>
    <t>Linder López Juárez, Lourdes Trejo Pérez</t>
  </si>
  <si>
    <t>Cascadas Reforma, Balancán</t>
  </si>
  <si>
    <t>Carretera a Cascadas Reforma, Balancán</t>
  </si>
  <si>
    <t>sabana jícaro</t>
  </si>
  <si>
    <t>Carretera Tenosique-Balancán</t>
  </si>
  <si>
    <t>Israel Hernández Guillermo, Roberto Núñez Cuevas</t>
  </si>
  <si>
    <t>Balancán</t>
  </si>
  <si>
    <t>GM58</t>
  </si>
  <si>
    <t>El Palenque, Tierra Blanca</t>
  </si>
  <si>
    <t>cañaveral, selva baja subcaducifolia</t>
  </si>
  <si>
    <t>GM81</t>
  </si>
  <si>
    <t>Vicente Camalote, Acatlán</t>
  </si>
  <si>
    <t>selva baja subcaducifolia, vegetación rivereña</t>
  </si>
  <si>
    <t>GM49</t>
  </si>
  <si>
    <t>Atzala</t>
  </si>
  <si>
    <t>José Luis Manzano Loza, René Valdés Peña</t>
  </si>
  <si>
    <t>Reforma Agraria, Tenosique</t>
  </si>
  <si>
    <t>Ranchería Sur, Comalcalco</t>
  </si>
  <si>
    <t>Aztlán, Tamulté</t>
  </si>
  <si>
    <t>Ranchería La Cruz y el Bajío, Tamulté</t>
  </si>
  <si>
    <t>Camino a terracería a Chival, Salto de Agua</t>
  </si>
  <si>
    <t>GM86</t>
  </si>
  <si>
    <t>GM88</t>
  </si>
  <si>
    <t>Frontera</t>
  </si>
  <si>
    <t>GM89</t>
  </si>
  <si>
    <t>Ciudad Pemex</t>
  </si>
  <si>
    <t>El Moralillo, Cotaxtla</t>
  </si>
  <si>
    <t>Atzala, Tlapacoyan</t>
  </si>
  <si>
    <t>Amatán</t>
  </si>
  <si>
    <t>GM67</t>
  </si>
  <si>
    <t>Playa Vicente</t>
  </si>
  <si>
    <t>La Esmeralda, Sta. María Chimalapa</t>
  </si>
  <si>
    <t>Ciudad Valles</t>
  </si>
  <si>
    <t>El Aguila, Ozuluama</t>
  </si>
  <si>
    <t>Las Puentes, El Higo</t>
  </si>
  <si>
    <t>Tancuiche, El Higo</t>
  </si>
  <si>
    <t>El Horcón Potrero, Tempoal</t>
  </si>
  <si>
    <t>Mesa Larga, Tempoal</t>
  </si>
  <si>
    <t>Xilitla, Tepenzintla</t>
  </si>
  <si>
    <t>Paso del arroyo, Castillo de Teayo</t>
  </si>
  <si>
    <t>Teayo, Castillo de Teayo</t>
  </si>
  <si>
    <t>Caristay, Cazones</t>
  </si>
  <si>
    <t>La Ceiba, Cazones</t>
  </si>
  <si>
    <t>GM121</t>
  </si>
  <si>
    <t>GM122</t>
  </si>
  <si>
    <t>Ixhuatán</t>
  </si>
  <si>
    <t>Huayacocotla</t>
  </si>
  <si>
    <t>GM15</t>
  </si>
  <si>
    <t>Barra Jesús Maria</t>
  </si>
  <si>
    <t>GM5</t>
  </si>
  <si>
    <t>GM6</t>
  </si>
  <si>
    <t>Llera</t>
  </si>
  <si>
    <t>GM10</t>
  </si>
  <si>
    <t>Altamira</t>
  </si>
  <si>
    <t>GM7</t>
  </si>
  <si>
    <t>González</t>
  </si>
  <si>
    <t>GM37</t>
  </si>
  <si>
    <t>Jaumave</t>
  </si>
  <si>
    <t>GM9</t>
  </si>
  <si>
    <t>Ciudad Mante</t>
  </si>
  <si>
    <t>Naranjos</t>
  </si>
  <si>
    <t>El Higo</t>
  </si>
  <si>
    <t>Palenque</t>
  </si>
  <si>
    <t>Puerto Juan Pérez, General Terán</t>
  </si>
  <si>
    <t>San Luis Potosí-Veracruz</t>
  </si>
  <si>
    <t>Tamuín</t>
  </si>
  <si>
    <t>Cárdenas</t>
  </si>
  <si>
    <t>Tamulté</t>
  </si>
  <si>
    <t>Teapa</t>
  </si>
  <si>
    <t>Tamaulipas-San Luis Potosí</t>
  </si>
  <si>
    <t>Acatlán</t>
  </si>
  <si>
    <t>Actopan</t>
  </si>
  <si>
    <t>Oaxaca vertiente del Atlántico</t>
  </si>
  <si>
    <t>Veracruz-Hidalgo</t>
  </si>
  <si>
    <r>
      <t xml:space="preserve">Sitios censados en el rango de distribución de </t>
    </r>
    <r>
      <rPr>
        <b/>
        <i/>
        <sz val="10"/>
        <rFont val="Arial"/>
        <family val="2"/>
      </rPr>
      <t xml:space="preserve">Amazona oratrix </t>
    </r>
    <r>
      <rPr>
        <b/>
        <sz val="10"/>
        <rFont val="Arial"/>
        <family val="2"/>
      </rPr>
      <t>en la vertiente del Atlántico, proyecto AS002</t>
    </r>
  </si>
  <si>
    <t>Castillo del Teayo</t>
  </si>
  <si>
    <r>
      <t>AMOR</t>
    </r>
    <r>
      <rPr>
        <b/>
        <vertAlign val="superscript"/>
        <sz val="8"/>
        <rFont val="Arial"/>
        <family val="2"/>
      </rPr>
      <t xml:space="preserve">1 </t>
    </r>
  </si>
  <si>
    <t>Nota: la informacion de esta hoja de trabajo debe estar restringida al uso público debido a que se trata de una especie en peligro de extinción, la cual está sujeta a fuertes presiones humanas</t>
  </si>
  <si>
    <t>Cotaxtla</t>
  </si>
  <si>
    <r>
      <t xml:space="preserve">Resultado de entrevistas con gente local en la vertiente del Atlántico: Proyecto AS002, </t>
    </r>
    <r>
      <rPr>
        <b/>
        <i/>
        <sz val="11"/>
        <rFont val="Arial"/>
        <family val="2"/>
      </rPr>
      <t>Amazona oratrix</t>
    </r>
  </si>
  <si>
    <t>ATLANTICO</t>
  </si>
  <si>
    <t>733 (200-1,000)</t>
  </si>
  <si>
    <t>1750 (1,500-2,000)</t>
  </si>
  <si>
    <t>350 (300-400)</t>
  </si>
  <si>
    <t>No censado, solo entrevistas</t>
  </si>
  <si>
    <t>Censado en la parte de San Luis Potosí</t>
  </si>
  <si>
    <t>462 (50-500)</t>
  </si>
  <si>
    <t>625 (500-1,000)</t>
  </si>
  <si>
    <t>1,250 (500-2,000)</t>
  </si>
  <si>
    <t>1,383 (400-3,000)</t>
  </si>
  <si>
    <t>630 (30-3,000 n=18)</t>
  </si>
  <si>
    <t>772 (50-2,000 n=9)</t>
  </si>
  <si>
    <t>596 (50-2,000 n=33)</t>
  </si>
  <si>
    <t>501 (30-3,000, n=78)</t>
  </si>
  <si>
    <t>TOTAL ESFUERZO EN CAMPO</t>
  </si>
  <si>
    <t>PROMEDIO VERACRUZ</t>
  </si>
  <si>
    <t>Tendencia de la población de loros:</t>
  </si>
  <si>
    <t xml:space="preserve">     - No hay (extirpado)</t>
  </si>
  <si>
    <t xml:space="preserve">     - más</t>
  </si>
  <si>
    <t>¿Sacan pollos?</t>
  </si>
  <si>
    <t>Cantidad sacada:</t>
  </si>
  <si>
    <t>¿Capturan adultos?</t>
  </si>
  <si>
    <t xml:space="preserve">     - Antes los capturaban</t>
  </si>
  <si>
    <t>Cantidad capturada:</t>
  </si>
  <si>
    <t>Precio promedio de venta</t>
  </si>
  <si>
    <t>Problemas que enfrentan los loros:</t>
  </si>
  <si>
    <t xml:space="preserve">     - otro (falta ley, insecticida)</t>
  </si>
  <si>
    <t>¿Participarían en la protección de los loros?</t>
  </si>
  <si>
    <r>
      <t xml:space="preserve">Estado del proyecto para </t>
    </r>
    <r>
      <rPr>
        <b/>
        <i/>
        <sz val="10"/>
        <rFont val="Arial"/>
        <family val="2"/>
      </rPr>
      <t>Amazona oratrix</t>
    </r>
    <r>
      <rPr>
        <b/>
        <sz val="10"/>
        <rFont val="Arial"/>
        <family val="2"/>
      </rPr>
      <t xml:space="preserve"> en la vertiente del Atlántico, proyecto AS002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</si>
</sst>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12"/>
      <name val="Arial"/>
      <family val="2"/>
    </font>
    <font>
      <i/>
      <sz val="8"/>
      <name val="Arial"/>
      <family val="2"/>
    </font>
    <font>
      <sz val="10"/>
      <name val="Times New Roman"/>
    </font>
    <font>
      <b/>
      <i/>
      <sz val="10"/>
      <name val="Arial"/>
      <family val="2"/>
    </font>
    <font>
      <sz val="8"/>
      <color indexed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vertAlign val="superscript"/>
      <sz val="8"/>
      <name val="Arial"/>
      <family val="2"/>
    </font>
    <font>
      <b/>
      <sz val="9"/>
      <name val="Arial"/>
      <family val="2"/>
    </font>
    <font>
      <b/>
      <i/>
      <sz val="11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u/>
      <sz val="11"/>
      <color indexed="12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b/>
      <sz val="18"/>
      <color indexed="62"/>
      <name val="Cambria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color indexed="53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</fills>
  <borders count="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4">
    <xf numFmtId="0" fontId="0" fillId="0" borderId="0"/>
    <xf numFmtId="0" fontId="10" fillId="0" borderId="0"/>
    <xf numFmtId="0" fontId="10" fillId="0" borderId="0"/>
    <xf numFmtId="0" fontId="22" fillId="0" borderId="0"/>
    <xf numFmtId="0" fontId="24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21" fillId="0" borderId="0"/>
    <xf numFmtId="0" fontId="32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/>
    <xf numFmtId="0" fontId="21" fillId="0" borderId="0"/>
    <xf numFmtId="0" fontId="20" fillId="0" borderId="0"/>
    <xf numFmtId="0" fontId="28" fillId="5" borderId="0" applyNumberFormat="0" applyBorder="0" applyAlignment="0" applyProtection="0"/>
    <xf numFmtId="0" fontId="27" fillId="6" borderId="2" applyNumberFormat="0" applyAlignment="0" applyProtection="0"/>
    <xf numFmtId="0" fontId="34" fillId="0" borderId="3" applyNumberFormat="0" applyFill="0" applyAlignment="0" applyProtection="0"/>
    <xf numFmtId="0" fontId="29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25" fillId="6" borderId="0" applyNumberFormat="0" applyBorder="0" applyAlignment="0" applyProtection="0"/>
    <xf numFmtId="0" fontId="22" fillId="12" borderId="0" applyNumberFormat="0" applyBorder="0" applyAlignment="0" applyProtection="0"/>
    <xf numFmtId="0" fontId="22" fillId="5" borderId="0" applyNumberFormat="0" applyBorder="0" applyAlignment="0" applyProtection="0"/>
    <xf numFmtId="0" fontId="25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3" borderId="0" applyNumberFormat="0" applyBorder="0" applyAlignment="0" applyProtection="0"/>
    <xf numFmtId="0" fontId="25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0" borderId="0" applyNumberFormat="0" applyBorder="0" applyAlignment="0" applyProtection="0"/>
    <xf numFmtId="0" fontId="2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5" borderId="0" applyNumberFormat="0" applyBorder="0" applyAlignment="0" applyProtection="0"/>
    <xf numFmtId="0" fontId="25" fillId="15" borderId="0" applyNumberFormat="0" applyBorder="0" applyAlignment="0" applyProtection="0"/>
    <xf numFmtId="0" fontId="30" fillId="15" borderId="1" applyNumberFormat="0" applyAlignment="0" applyProtection="0"/>
    <xf numFmtId="0" fontId="2" fillId="0" borderId="0"/>
    <xf numFmtId="0" fontId="20" fillId="0" borderId="0"/>
    <xf numFmtId="0" fontId="2" fillId="12" borderId="4" applyNumberFormat="0" applyFont="0" applyAlignment="0" applyProtection="0"/>
    <xf numFmtId="0" fontId="26" fillId="0" borderId="0" applyNumberFormat="0" applyFill="0" applyBorder="0" applyAlignment="0" applyProtection="0"/>
    <xf numFmtId="0" fontId="31" fillId="0" borderId="0" applyNumberFormat="0" applyFill="0" applyBorder="0" applyAlignment="0" applyProtection="0"/>
  </cellStyleXfs>
  <cellXfs count="122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0" xfId="0" applyFont="1" applyAlignment="1">
      <alignment wrapText="1"/>
    </xf>
    <xf numFmtId="0" fontId="2" fillId="0" borderId="0" xfId="0" applyFont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3" fillId="0" borderId="0" xfId="0" applyFont="1"/>
    <xf numFmtId="0" fontId="3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3" fontId="3" fillId="0" borderId="0" xfId="0" applyNumberFormat="1" applyFont="1" applyAlignment="1">
      <alignment horizontal="center" wrapText="1"/>
    </xf>
    <xf numFmtId="0" fontId="6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 wrapText="1"/>
    </xf>
    <xf numFmtId="3" fontId="3" fillId="3" borderId="0" xfId="0" applyNumberFormat="1" applyFont="1" applyFill="1" applyAlignment="1">
      <alignment horizontal="center" wrapText="1"/>
    </xf>
    <xf numFmtId="0" fontId="7" fillId="0" borderId="0" xfId="0" applyFont="1" applyAlignment="1">
      <alignment horizontal="center"/>
    </xf>
    <xf numFmtId="0" fontId="8" fillId="0" borderId="0" xfId="0" applyFont="1"/>
    <xf numFmtId="0" fontId="1" fillId="0" borderId="0" xfId="0" applyFont="1" applyFill="1" applyAlignment="1">
      <alignment horizontal="center" wrapText="1"/>
    </xf>
    <xf numFmtId="0" fontId="8" fillId="0" borderId="0" xfId="0" applyFont="1" applyAlignment="1"/>
    <xf numFmtId="0" fontId="8" fillId="0" borderId="0" xfId="0" applyFont="1" applyAlignment="1">
      <alignment horizontal="center"/>
    </xf>
    <xf numFmtId="0" fontId="8" fillId="0" borderId="0" xfId="0" applyFont="1" applyFill="1" applyAlignment="1">
      <alignment horizontal="center"/>
    </xf>
    <xf numFmtId="4" fontId="8" fillId="0" borderId="0" xfId="0" applyNumberFormat="1" applyFont="1" applyAlignment="1">
      <alignment horizontal="center"/>
    </xf>
    <xf numFmtId="0" fontId="3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3" fillId="0" borderId="0" xfId="0" applyNumberFormat="1" applyFont="1" applyFill="1" applyBorder="1" applyAlignment="1" applyProtection="1">
      <alignment horizontal="center"/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164" fontId="3" fillId="0" borderId="0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6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wrapText="1"/>
    </xf>
    <xf numFmtId="2" fontId="3" fillId="0" borderId="0" xfId="0" applyNumberFormat="1" applyFont="1" applyFill="1" applyBorder="1" applyAlignment="1" applyProtection="1">
      <alignment horizontal="center"/>
      <protection locked="0"/>
    </xf>
    <xf numFmtId="3" fontId="3" fillId="0" borderId="0" xfId="0" applyNumberFormat="1" applyFont="1" applyFill="1" applyBorder="1" applyAlignment="1" applyProtection="1">
      <alignment horizontal="left"/>
      <protection locked="0"/>
    </xf>
    <xf numFmtId="0" fontId="3" fillId="0" borderId="0" xfId="0" applyNumberFormat="1" applyFont="1" applyFill="1" applyBorder="1" applyAlignment="1" applyProtection="1">
      <alignment horizontal="left"/>
      <protection locked="0"/>
    </xf>
    <xf numFmtId="2" fontId="3" fillId="0" borderId="0" xfId="0" applyNumberFormat="1" applyFont="1" applyFill="1" applyBorder="1" applyAlignment="1" applyProtection="1">
      <alignment horizontal="left"/>
      <protection locked="0"/>
    </xf>
    <xf numFmtId="0" fontId="3" fillId="0" borderId="0" xfId="0" applyFont="1" applyFill="1" applyBorder="1"/>
    <xf numFmtId="0" fontId="3" fillId="0" borderId="0" xfId="1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right"/>
    </xf>
    <xf numFmtId="0" fontId="2" fillId="0" borderId="0" xfId="0" applyFont="1" applyFill="1" applyAlignment="1">
      <alignment horizontal="left"/>
    </xf>
    <xf numFmtId="2" fontId="2" fillId="0" borderId="0" xfId="0" applyNumberFormat="1" applyFont="1" applyFill="1" applyAlignment="1">
      <alignment horizontal="left"/>
    </xf>
    <xf numFmtId="0" fontId="3" fillId="0" borderId="0" xfId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right"/>
    </xf>
    <xf numFmtId="14" fontId="3" fillId="0" borderId="0" xfId="0" applyNumberFormat="1" applyFont="1" applyFill="1" applyBorder="1" applyAlignment="1" applyProtection="1">
      <alignment horizontal="right"/>
      <protection locked="0"/>
    </xf>
    <xf numFmtId="14" fontId="3" fillId="0" borderId="0" xfId="2" applyNumberFormat="1" applyFont="1" applyFill="1" applyBorder="1" applyAlignment="1">
      <alignment horizontal="right"/>
    </xf>
    <xf numFmtId="14" fontId="3" fillId="0" borderId="0" xfId="1" applyNumberFormat="1" applyFont="1" applyFill="1" applyBorder="1" applyAlignment="1">
      <alignment horizontal="right"/>
    </xf>
    <xf numFmtId="2" fontId="3" fillId="3" borderId="0" xfId="0" applyNumberFormat="1" applyFont="1" applyFill="1" applyAlignment="1">
      <alignment horizontal="center"/>
    </xf>
    <xf numFmtId="2" fontId="6" fillId="3" borderId="0" xfId="0" applyNumberFormat="1" applyFont="1" applyFill="1" applyAlignment="1">
      <alignment horizontal="center"/>
    </xf>
    <xf numFmtId="2" fontId="3" fillId="3" borderId="0" xfId="0" applyNumberFormat="1" applyFont="1" applyFill="1" applyAlignment="1">
      <alignment horizontal="center" wrapText="1"/>
    </xf>
    <xf numFmtId="0" fontId="2" fillId="0" borderId="0" xfId="0" applyFont="1" applyFill="1" applyBorder="1" applyAlignment="1">
      <alignment horizontal="left"/>
    </xf>
    <xf numFmtId="0" fontId="3" fillId="0" borderId="0" xfId="1" applyFont="1" applyFill="1" applyBorder="1" applyAlignment="1">
      <alignment horizontal="left"/>
    </xf>
    <xf numFmtId="0" fontId="2" fillId="4" borderId="0" xfId="0" applyFont="1" applyFill="1"/>
    <xf numFmtId="0" fontId="3" fillId="4" borderId="0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Border="1" applyAlignment="1">
      <alignment horizontal="center" vertical="top" wrapText="1"/>
    </xf>
    <xf numFmtId="0" fontId="12" fillId="0" borderId="0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>
      <alignment horizontal="left"/>
    </xf>
    <xf numFmtId="0" fontId="3" fillId="0" borderId="0" xfId="2" applyFont="1" applyFill="1" applyBorder="1" applyAlignment="1">
      <alignment horizontal="left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2" fillId="0" borderId="0" xfId="1" applyFont="1" applyFill="1" applyBorder="1" applyAlignment="1">
      <alignment horizontal="center"/>
    </xf>
    <xf numFmtId="0" fontId="2" fillId="0" borderId="0" xfId="1" applyFont="1" applyFill="1" applyBorder="1"/>
    <xf numFmtId="0" fontId="2" fillId="0" borderId="0" xfId="0" applyFont="1" applyFill="1" applyBorder="1"/>
    <xf numFmtId="0" fontId="2" fillId="0" borderId="0" xfId="0" applyNumberFormat="1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>
      <alignment horizontal="fill"/>
    </xf>
    <xf numFmtId="0" fontId="1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1" fillId="0" borderId="0" xfId="0" applyFont="1" applyFill="1"/>
    <xf numFmtId="0" fontId="6" fillId="0" borderId="0" xfId="0" applyNumberFormat="1" applyFont="1" applyFill="1" applyBorder="1" applyAlignment="1" applyProtection="1">
      <alignment horizontal="left"/>
      <protection locked="0"/>
    </xf>
    <xf numFmtId="0" fontId="6" fillId="0" borderId="0" xfId="0" applyNumberFormat="1" applyFont="1" applyFill="1" applyBorder="1" applyAlignment="1" applyProtection="1">
      <alignment horizontal="center"/>
      <protection locked="0"/>
    </xf>
    <xf numFmtId="1" fontId="6" fillId="0" borderId="0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Fill="1"/>
    <xf numFmtId="0" fontId="13" fillId="0" borderId="0" xfId="0" applyFont="1"/>
    <xf numFmtId="0" fontId="13" fillId="0" borderId="0" xfId="0" applyFont="1" applyAlignment="1">
      <alignment horizontal="center"/>
    </xf>
    <xf numFmtId="0" fontId="14" fillId="0" borderId="0" xfId="0" applyFont="1"/>
    <xf numFmtId="4" fontId="8" fillId="0" borderId="0" xfId="0" applyNumberFormat="1" applyFont="1" applyFill="1" applyAlignment="1">
      <alignment horizontal="center"/>
    </xf>
    <xf numFmtId="2" fontId="2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Alignment="1">
      <alignment horizontal="center"/>
    </xf>
    <xf numFmtId="0" fontId="3" fillId="0" borderId="0" xfId="0" applyFont="1" applyFill="1"/>
    <xf numFmtId="164" fontId="2" fillId="0" borderId="0" xfId="0" applyNumberFormat="1" applyFont="1" applyFill="1"/>
    <xf numFmtId="164" fontId="6" fillId="0" borderId="0" xfId="0" applyNumberFormat="1" applyFont="1" applyFill="1" applyBorder="1" applyAlignment="1" applyProtection="1">
      <alignment horizontal="center"/>
      <protection locked="0"/>
    </xf>
    <xf numFmtId="4" fontId="2" fillId="0" borderId="0" xfId="0" applyNumberFormat="1" applyFont="1" applyAlignment="1">
      <alignment horizontal="center"/>
    </xf>
    <xf numFmtId="3" fontId="2" fillId="0" borderId="0" xfId="0" applyNumberFormat="1" applyFont="1" applyAlignment="1">
      <alignment horizontal="center"/>
    </xf>
    <xf numFmtId="0" fontId="6" fillId="4" borderId="0" xfId="0" applyNumberFormat="1" applyFont="1" applyFill="1" applyBorder="1" applyAlignment="1" applyProtection="1">
      <alignment horizontal="left"/>
      <protection locked="0"/>
    </xf>
    <xf numFmtId="2" fontId="2" fillId="4" borderId="0" xfId="0" applyNumberFormat="1" applyFont="1" applyFill="1"/>
    <xf numFmtId="2" fontId="6" fillId="4" borderId="0" xfId="0" applyNumberFormat="1" applyFont="1" applyFill="1" applyBorder="1" applyAlignment="1" applyProtection="1">
      <alignment horizontal="center"/>
      <protection locked="0"/>
    </xf>
    <xf numFmtId="2" fontId="3" fillId="4" borderId="0" xfId="0" applyNumberFormat="1" applyFont="1" applyFill="1" applyBorder="1" applyAlignment="1" applyProtection="1">
      <alignment horizontal="center"/>
      <protection locked="0"/>
    </xf>
    <xf numFmtId="0" fontId="16" fillId="0" borderId="0" xfId="0" applyFont="1" applyAlignment="1">
      <alignment horizontal="center"/>
    </xf>
    <xf numFmtId="0" fontId="16" fillId="0" borderId="0" xfId="0" applyFont="1" applyFill="1" applyAlignment="1">
      <alignment horizontal="left"/>
    </xf>
    <xf numFmtId="0" fontId="16" fillId="0" borderId="0" xfId="0" applyFont="1" applyAlignment="1">
      <alignment horizontal="left"/>
    </xf>
    <xf numFmtId="0" fontId="13" fillId="0" borderId="0" xfId="0" applyFont="1" applyFill="1"/>
    <xf numFmtId="1" fontId="3" fillId="3" borderId="0" xfId="0" applyNumberFormat="1" applyFont="1" applyFill="1" applyAlignment="1">
      <alignment horizontal="center"/>
    </xf>
    <xf numFmtId="0" fontId="18" fillId="0" borderId="0" xfId="0" applyFont="1" applyFill="1" applyAlignment="1">
      <alignment horizontal="center"/>
    </xf>
    <xf numFmtId="0" fontId="18" fillId="3" borderId="0" xfId="0" applyFont="1" applyFill="1" applyAlignment="1">
      <alignment horizontal="center"/>
    </xf>
    <xf numFmtId="0" fontId="16" fillId="3" borderId="0" xfId="0" applyFont="1" applyFill="1" applyAlignment="1">
      <alignment horizontal="center"/>
    </xf>
    <xf numFmtId="2" fontId="18" fillId="3" borderId="0" xfId="0" applyNumberFormat="1" applyFont="1" applyFill="1" applyAlignment="1">
      <alignment horizontal="center"/>
    </xf>
    <xf numFmtId="0" fontId="18" fillId="3" borderId="0" xfId="0" applyFont="1" applyFill="1" applyAlignment="1">
      <alignment horizontal="center" wrapText="1"/>
    </xf>
    <xf numFmtId="0" fontId="2" fillId="0" borderId="0" xfId="0" applyFont="1" applyAlignment="1">
      <alignment horizontal="left"/>
    </xf>
    <xf numFmtId="0" fontId="3" fillId="0" borderId="0" xfId="0" applyNumberFormat="1" applyFont="1" applyFill="1" applyBorder="1" applyAlignment="1" applyProtection="1">
      <alignment horizontal="right"/>
      <protection locked="0"/>
    </xf>
    <xf numFmtId="1" fontId="3" fillId="0" borderId="0" xfId="0" applyNumberFormat="1" applyFont="1" applyFill="1" applyBorder="1" applyAlignment="1" applyProtection="1">
      <alignment horizontal="center"/>
      <protection locked="0"/>
    </xf>
    <xf numFmtId="0" fontId="3" fillId="3" borderId="0" xfId="0" applyFont="1" applyFill="1"/>
    <xf numFmtId="0" fontId="3" fillId="0" borderId="0" xfId="0" applyFont="1" applyFill="1" applyBorder="1" applyAlignment="1">
      <alignment horizontal="fill" wrapText="1"/>
    </xf>
    <xf numFmtId="1" fontId="0" fillId="0" borderId="0" xfId="0" applyNumberFormat="1" applyAlignment="1">
      <alignment horizontal="center"/>
    </xf>
    <xf numFmtId="1" fontId="1" fillId="0" borderId="0" xfId="0" applyNumberFormat="1" applyFont="1" applyAlignment="1">
      <alignment horizontal="center"/>
    </xf>
    <xf numFmtId="1" fontId="0" fillId="0" borderId="0" xfId="0" applyNumberFormat="1"/>
    <xf numFmtId="1" fontId="1" fillId="0" borderId="0" xfId="0" applyNumberFormat="1" applyFont="1"/>
    <xf numFmtId="0" fontId="6" fillId="0" borderId="0" xfId="0" applyFont="1" applyAlignment="1">
      <alignment wrapText="1"/>
    </xf>
    <xf numFmtId="0" fontId="19" fillId="0" borderId="0" xfId="0" applyFont="1" applyFill="1" applyAlignment="1">
      <alignment horizontal="left"/>
    </xf>
  </cellXfs>
  <cellStyles count="44">
    <cellStyle name="Buena 2" xfId="13"/>
    <cellStyle name="Celda de comprobación 2" xfId="14"/>
    <cellStyle name="Celda vinculada 2" xfId="15"/>
    <cellStyle name="Encabezado 4 2" xfId="16"/>
    <cellStyle name="Énfasis 1" xfId="17"/>
    <cellStyle name="Énfasis 2" xfId="18"/>
    <cellStyle name="Énfasis 3" xfId="19"/>
    <cellStyle name="Énfasis1 - 20%" xfId="20"/>
    <cellStyle name="Énfasis1 - 40%" xfId="21"/>
    <cellStyle name="Énfasis1 - 60%" xfId="22"/>
    <cellStyle name="Énfasis2 - 20%" xfId="23"/>
    <cellStyle name="Énfasis2 - 40%" xfId="24"/>
    <cellStyle name="Énfasis2 - 60%" xfId="25"/>
    <cellStyle name="Énfasis3 - 20%" xfId="26"/>
    <cellStyle name="Énfasis3 - 40%" xfId="27"/>
    <cellStyle name="Énfasis3 - 60%" xfId="28"/>
    <cellStyle name="Énfasis4 - 20%" xfId="29"/>
    <cellStyle name="Énfasis4 - 40%" xfId="30"/>
    <cellStyle name="Énfasis4 - 60%" xfId="31"/>
    <cellStyle name="Énfasis5 - 20%" xfId="32"/>
    <cellStyle name="Énfasis5 - 40%" xfId="33"/>
    <cellStyle name="Énfasis5 - 60%" xfId="34"/>
    <cellStyle name="Énfasis6 - 20%" xfId="35"/>
    <cellStyle name="Énfasis6 - 40%" xfId="36"/>
    <cellStyle name="Énfasis6 - 60%" xfId="37"/>
    <cellStyle name="Entrada 2" xfId="38"/>
    <cellStyle name="Hipervínculo 2" xfId="10"/>
    <cellStyle name="Hipervínculo 3" xfId="9"/>
    <cellStyle name="Hipervínculo 4" xfId="4"/>
    <cellStyle name="Normal" xfId="0" builtinId="0"/>
    <cellStyle name="Normal 2" xfId="5"/>
    <cellStyle name="Normal 2 2" xfId="11"/>
    <cellStyle name="Normal 2 2 2" xfId="39"/>
    <cellStyle name="Normal 2 3" xfId="12"/>
    <cellStyle name="Normal 3" xfId="6"/>
    <cellStyle name="Normal 3 2" xfId="7"/>
    <cellStyle name="Normal 3 3" xfId="40"/>
    <cellStyle name="Normal 4" xfId="8"/>
    <cellStyle name="Normal 5" xfId="3"/>
    <cellStyle name="Normal_GM53" xfId="1"/>
    <cellStyle name="Normal_Golfo Mexico TRES" xfId="2"/>
    <cellStyle name="Notas 2" xfId="41"/>
    <cellStyle name="Texto de advertencia 2" xfId="42"/>
    <cellStyle name="Título de hoja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AS002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4</xdr:row>
      <xdr:rowOff>114301</xdr:rowOff>
    </xdr:from>
    <xdr:to>
      <xdr:col>9</xdr:col>
      <xdr:colOff>276225</xdr:colOff>
      <xdr:row>11</xdr:row>
      <xdr:rowOff>9526</xdr:rowOff>
    </xdr:to>
    <xdr:sp macro="" textlink="">
      <xdr:nvSpPr>
        <xdr:cNvPr id="2" name="1 CuadroTexto"/>
        <xdr:cNvSpPr txBox="1"/>
      </xdr:nvSpPr>
      <xdr:spPr>
        <a:xfrm>
          <a:off x="1181100" y="762001"/>
          <a:ext cx="5953125" cy="1028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</a:p>
        <a:p>
          <a:pPr algn="just"/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Macías Caballero, C. y E. E. Iñigo Elías. 2003. Evaluación del estado de conservación actual de las poblaciones de loro cabeza amarilla (</a:t>
          </a:r>
          <a:r>
            <a:rPr lang="es-MX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Amazona oratrix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 en México. Instituto Tecnológico y de EstudiosSuperiores de Monterrey. Centro de Calidad Ambiental. </a:t>
          </a: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Hoja de cálculo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Amazona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_</a:t>
          </a:r>
          <a:r>
            <a:rPr lang="es-MX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Oatrix_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Atlántico</a:t>
          </a: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SNIB-CONABIO proyecto No. AS002.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México D. F.</a:t>
          </a:r>
        </a:p>
      </xdr:txBody>
    </xdr:sp>
    <xdr:clientData/>
  </xdr:twoCellAnchor>
  <xdr:twoCellAnchor editAs="oneCell">
    <xdr:from>
      <xdr:col>3</xdr:col>
      <xdr:colOff>590550</xdr:colOff>
      <xdr:row>15</xdr:row>
      <xdr:rowOff>0</xdr:rowOff>
    </xdr:from>
    <xdr:to>
      <xdr:col>6</xdr:col>
      <xdr:colOff>200025</xdr:colOff>
      <xdr:row>17</xdr:row>
      <xdr:rowOff>38100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895600" y="2886075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baseColWidth="10" defaultRowHeight="12.75" x14ac:dyDescent="0.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6"/>
  <sheetViews>
    <sheetView zoomScale="110" workbookViewId="0">
      <pane ySplit="3" topLeftCell="A73" activePane="bottomLeft" state="frozen"/>
      <selection pane="bottomLeft"/>
    </sheetView>
  </sheetViews>
  <sheetFormatPr baseColWidth="10" defaultRowHeight="12.75" x14ac:dyDescent="0.2"/>
  <cols>
    <col min="1" max="1" width="8.85546875" customWidth="1"/>
    <col min="2" max="2" width="23" customWidth="1"/>
    <col min="3" max="3" width="24.140625" bestFit="1" customWidth="1"/>
    <col min="4" max="4" width="8.5703125" style="3" customWidth="1"/>
    <col min="5" max="5" width="8.28515625" style="3" customWidth="1"/>
    <col min="6" max="6" width="7.140625" style="3" bestFit="1" customWidth="1"/>
    <col min="7" max="7" width="11.42578125" style="15" customWidth="1"/>
  </cols>
  <sheetData>
    <row r="1" spans="1:7" s="2" customFormat="1" x14ac:dyDescent="0.2">
      <c r="A1" s="81" t="s">
        <v>355</v>
      </c>
      <c r="B1" s="81"/>
      <c r="D1" s="3"/>
      <c r="E1" s="3"/>
      <c r="F1" s="3"/>
      <c r="G1" s="3"/>
    </row>
    <row r="3" spans="1:7" ht="38.25" x14ac:dyDescent="0.2">
      <c r="A3" s="1" t="s">
        <v>24</v>
      </c>
      <c r="B3" s="1" t="s">
        <v>25</v>
      </c>
      <c r="C3" s="1" t="s">
        <v>0</v>
      </c>
      <c r="D3" s="31" t="s">
        <v>1</v>
      </c>
      <c r="E3" s="31" t="s">
        <v>2</v>
      </c>
      <c r="F3" s="31" t="s">
        <v>26</v>
      </c>
      <c r="G3" s="31" t="s">
        <v>27</v>
      </c>
    </row>
    <row r="4" spans="1:7" ht="15.75" x14ac:dyDescent="0.25">
      <c r="A4" s="30" t="s">
        <v>305</v>
      </c>
      <c r="B4" s="1"/>
      <c r="C4" s="1"/>
      <c r="D4" s="9"/>
      <c r="E4" s="9"/>
      <c r="F4" s="31"/>
      <c r="G4" s="13"/>
    </row>
    <row r="5" spans="1:7" s="5" customFormat="1" x14ac:dyDescent="0.2">
      <c r="A5" s="74" t="s">
        <v>200</v>
      </c>
      <c r="B5" s="5" t="s">
        <v>201</v>
      </c>
      <c r="C5" s="75" t="s">
        <v>343</v>
      </c>
      <c r="D5" s="17">
        <v>209</v>
      </c>
      <c r="E5" s="17">
        <v>11</v>
      </c>
      <c r="F5" s="90">
        <f>(E5/D5)*60</f>
        <v>3.1578947368421053</v>
      </c>
      <c r="G5" s="7">
        <v>3.5</v>
      </c>
    </row>
    <row r="6" spans="1:7" s="5" customFormat="1" x14ac:dyDescent="0.2">
      <c r="A6" s="74" t="s">
        <v>204</v>
      </c>
      <c r="B6" s="5" t="s">
        <v>201</v>
      </c>
      <c r="C6" s="75" t="s">
        <v>342</v>
      </c>
      <c r="D6" s="17">
        <v>127</v>
      </c>
      <c r="E6" s="17">
        <v>2</v>
      </c>
      <c r="F6" s="90">
        <f>(E6/D6)*60</f>
        <v>0.94488188976377951</v>
      </c>
      <c r="G6" s="7">
        <v>3.3</v>
      </c>
    </row>
    <row r="7" spans="1:7" s="5" customFormat="1" x14ac:dyDescent="0.2">
      <c r="A7" s="74" t="s">
        <v>205</v>
      </c>
      <c r="B7" s="5" t="s">
        <v>201</v>
      </c>
      <c r="C7" s="75" t="s">
        <v>341</v>
      </c>
      <c r="D7" s="17">
        <v>223</v>
      </c>
      <c r="E7" s="17">
        <v>18</v>
      </c>
      <c r="F7" s="90">
        <f>(E7/D7)*60</f>
        <v>4.8430493273542599</v>
      </c>
      <c r="G7" s="7">
        <v>3.5</v>
      </c>
    </row>
    <row r="8" spans="1:7" ht="15.75" x14ac:dyDescent="0.25">
      <c r="B8" s="32" t="s">
        <v>344</v>
      </c>
      <c r="D8" s="89">
        <f>AVERAGE(D5:D7)</f>
        <v>186.33333333333334</v>
      </c>
      <c r="E8" s="89">
        <f>AVERAGE(E5:E7)</f>
        <v>10.333333333333334</v>
      </c>
      <c r="F8" s="89">
        <f>AVERAGE(F5:F7)</f>
        <v>2.9819419846533819</v>
      </c>
      <c r="G8" s="35">
        <f>AVERAGE(G5:G7)</f>
        <v>3.4333333333333336</v>
      </c>
    </row>
    <row r="9" spans="1:7" ht="15.75" x14ac:dyDescent="0.25">
      <c r="B9" s="32"/>
      <c r="D9" s="34"/>
      <c r="E9" s="34"/>
      <c r="F9" s="34"/>
      <c r="G9" s="33"/>
    </row>
    <row r="10" spans="1:7" ht="15.75" x14ac:dyDescent="0.25">
      <c r="A10" s="30" t="s">
        <v>309</v>
      </c>
      <c r="B10" s="1"/>
      <c r="C10" s="1"/>
      <c r="D10" s="9"/>
      <c r="E10" s="9"/>
      <c r="F10" s="31"/>
      <c r="G10" s="13"/>
    </row>
    <row r="11" spans="1:7" s="5" customFormat="1" ht="12" customHeight="1" x14ac:dyDescent="0.2">
      <c r="A11" s="17" t="s">
        <v>324</v>
      </c>
      <c r="B11" s="5" t="s">
        <v>291</v>
      </c>
      <c r="C11" s="76" t="s">
        <v>547</v>
      </c>
      <c r="D11" s="17">
        <v>154</v>
      </c>
      <c r="E11" s="17">
        <v>0</v>
      </c>
      <c r="F11" s="17">
        <f t="shared" ref="F11:F16" si="0">(E11/D11)*60</f>
        <v>0</v>
      </c>
      <c r="G11" s="95">
        <v>0.75</v>
      </c>
    </row>
    <row r="12" spans="1:7" s="5" customFormat="1" ht="12" customHeight="1" x14ac:dyDescent="0.2">
      <c r="A12" s="17" t="s">
        <v>310</v>
      </c>
      <c r="B12" s="5" t="s">
        <v>291</v>
      </c>
      <c r="C12" s="5" t="s">
        <v>472</v>
      </c>
      <c r="D12" s="17">
        <v>349</v>
      </c>
      <c r="E12" s="17">
        <v>0</v>
      </c>
      <c r="F12" s="17">
        <f t="shared" si="0"/>
        <v>0</v>
      </c>
      <c r="G12" s="96">
        <v>1</v>
      </c>
    </row>
    <row r="13" spans="1:7" s="5" customFormat="1" ht="12" customHeight="1" x14ac:dyDescent="0.2">
      <c r="A13" s="17" t="s">
        <v>467</v>
      </c>
      <c r="B13" s="5" t="s">
        <v>291</v>
      </c>
      <c r="C13" s="5" t="s">
        <v>581</v>
      </c>
      <c r="D13" s="17">
        <v>250</v>
      </c>
      <c r="E13" s="17">
        <v>0</v>
      </c>
      <c r="F13" s="17">
        <f t="shared" si="0"/>
        <v>0</v>
      </c>
      <c r="G13" s="96">
        <v>0</v>
      </c>
    </row>
    <row r="14" spans="1:7" s="5" customFormat="1" ht="12" customHeight="1" x14ac:dyDescent="0.2">
      <c r="A14" s="17" t="s">
        <v>302</v>
      </c>
      <c r="B14" s="5" t="s">
        <v>291</v>
      </c>
      <c r="C14" s="76" t="s">
        <v>346</v>
      </c>
      <c r="D14" s="17">
        <v>256</v>
      </c>
      <c r="E14" s="17">
        <v>0</v>
      </c>
      <c r="F14" s="17">
        <f t="shared" si="0"/>
        <v>0</v>
      </c>
      <c r="G14" s="96">
        <v>0</v>
      </c>
    </row>
    <row r="15" spans="1:7" s="5" customFormat="1" x14ac:dyDescent="0.2">
      <c r="A15" s="17" t="s">
        <v>303</v>
      </c>
      <c r="B15" s="5" t="s">
        <v>291</v>
      </c>
      <c r="C15" s="76" t="s">
        <v>345</v>
      </c>
      <c r="D15" s="17">
        <v>483</v>
      </c>
      <c r="E15" s="17">
        <v>0</v>
      </c>
      <c r="F15" s="17">
        <f t="shared" si="0"/>
        <v>0</v>
      </c>
      <c r="G15" s="7">
        <v>1</v>
      </c>
    </row>
    <row r="16" spans="1:7" s="5" customFormat="1" x14ac:dyDescent="0.2">
      <c r="A16" s="17" t="s">
        <v>304</v>
      </c>
      <c r="B16" s="5" t="s">
        <v>291</v>
      </c>
      <c r="C16" s="76" t="s">
        <v>345</v>
      </c>
      <c r="D16" s="17">
        <v>136</v>
      </c>
      <c r="E16" s="17">
        <v>0</v>
      </c>
      <c r="F16" s="17">
        <f t="shared" si="0"/>
        <v>0</v>
      </c>
      <c r="G16" s="7">
        <v>1</v>
      </c>
    </row>
    <row r="17" spans="1:7" ht="15.75" x14ac:dyDescent="0.25">
      <c r="B17" s="32" t="s">
        <v>349</v>
      </c>
      <c r="D17" s="89">
        <f>AVERAGE(D11:D16)</f>
        <v>271.33333333333331</v>
      </c>
      <c r="E17" s="89">
        <f>AVERAGE(E11:E16)</f>
        <v>0</v>
      </c>
      <c r="F17" s="89">
        <f>AVERAGE(F11:F16)</f>
        <v>0</v>
      </c>
      <c r="G17" s="35">
        <f>AVERAGE(G11:G16)</f>
        <v>0.625</v>
      </c>
    </row>
    <row r="18" spans="1:7" ht="15.75" x14ac:dyDescent="0.25">
      <c r="B18" s="32"/>
      <c r="D18" s="34"/>
      <c r="E18" s="34"/>
      <c r="F18" s="34"/>
      <c r="G18" s="33"/>
    </row>
    <row r="19" spans="1:7" ht="15.75" x14ac:dyDescent="0.25">
      <c r="A19" s="30" t="s">
        <v>313</v>
      </c>
      <c r="B19" s="2"/>
      <c r="C19" s="4"/>
      <c r="D19" s="31"/>
      <c r="E19" s="31"/>
      <c r="F19" s="9"/>
      <c r="G19" s="12"/>
    </row>
    <row r="20" spans="1:7" s="5" customFormat="1" x14ac:dyDescent="0.2">
      <c r="A20" s="17" t="s">
        <v>128</v>
      </c>
      <c r="B20" s="6" t="s">
        <v>130</v>
      </c>
      <c r="C20" s="76" t="s">
        <v>347</v>
      </c>
      <c r="D20" s="17">
        <v>270</v>
      </c>
      <c r="E20" s="17">
        <v>0</v>
      </c>
      <c r="F20" s="17">
        <f>(E20/D20)*60</f>
        <v>0</v>
      </c>
      <c r="G20" s="16">
        <v>0.75</v>
      </c>
    </row>
    <row r="21" spans="1:7" s="5" customFormat="1" x14ac:dyDescent="0.2">
      <c r="A21" s="17" t="s">
        <v>135</v>
      </c>
      <c r="B21" s="6" t="s">
        <v>130</v>
      </c>
      <c r="C21" s="76" t="s">
        <v>348</v>
      </c>
      <c r="D21" s="17">
        <v>270</v>
      </c>
      <c r="E21" s="17">
        <v>0</v>
      </c>
      <c r="F21" s="17">
        <f>(E21/D21)*60</f>
        <v>0</v>
      </c>
      <c r="G21" s="16">
        <v>0.75</v>
      </c>
    </row>
    <row r="22" spans="1:7" ht="15.75" x14ac:dyDescent="0.25">
      <c r="B22" s="32" t="s">
        <v>350</v>
      </c>
      <c r="D22" s="89">
        <f>AVERAGE(D20:D21)</f>
        <v>270</v>
      </c>
      <c r="E22" s="89">
        <f>AVERAGE(E20:E21)</f>
        <v>0</v>
      </c>
      <c r="F22" s="89">
        <f>AVERAGE(F20:F21)</f>
        <v>0</v>
      </c>
      <c r="G22" s="35">
        <f>AVERAGE(G20:G21)</f>
        <v>0.75</v>
      </c>
    </row>
    <row r="24" spans="1:7" ht="15.75" x14ac:dyDescent="0.25">
      <c r="A24" s="30" t="s">
        <v>351</v>
      </c>
    </row>
    <row r="25" spans="1:7" s="5" customFormat="1" x14ac:dyDescent="0.2">
      <c r="A25" s="74" t="s">
        <v>183</v>
      </c>
      <c r="B25" s="5" t="s">
        <v>28</v>
      </c>
      <c r="C25" s="75" t="s">
        <v>352</v>
      </c>
      <c r="D25" s="17">
        <v>264</v>
      </c>
      <c r="E25" s="17">
        <v>0</v>
      </c>
      <c r="F25" s="17">
        <f>(E25/D25)*60</f>
        <v>0</v>
      </c>
      <c r="G25" s="16">
        <v>0.75</v>
      </c>
    </row>
    <row r="26" spans="1:7" s="5" customFormat="1" x14ac:dyDescent="0.2">
      <c r="A26" s="74" t="s">
        <v>186</v>
      </c>
      <c r="B26" s="5" t="s">
        <v>28</v>
      </c>
      <c r="C26" s="75" t="s">
        <v>352</v>
      </c>
      <c r="D26" s="17">
        <v>295</v>
      </c>
      <c r="E26" s="17">
        <v>0</v>
      </c>
      <c r="F26" s="17">
        <f>(E26/D26)*60</f>
        <v>0</v>
      </c>
      <c r="G26" s="16">
        <v>0.75</v>
      </c>
    </row>
    <row r="27" spans="1:7" s="5" customFormat="1" x14ac:dyDescent="0.2">
      <c r="A27" s="74" t="s">
        <v>189</v>
      </c>
      <c r="B27" s="5" t="s">
        <v>28</v>
      </c>
      <c r="C27" s="75" t="s">
        <v>190</v>
      </c>
      <c r="D27" s="17">
        <v>97</v>
      </c>
      <c r="E27" s="17">
        <v>0</v>
      </c>
      <c r="F27" s="17">
        <f>(E27/D27)*60</f>
        <v>0</v>
      </c>
      <c r="G27" s="16">
        <v>0.75</v>
      </c>
    </row>
    <row r="28" spans="1:7" s="5" customFormat="1" x14ac:dyDescent="0.2">
      <c r="A28" s="74" t="s">
        <v>193</v>
      </c>
      <c r="B28" s="5" t="s">
        <v>28</v>
      </c>
      <c r="C28" s="75" t="s">
        <v>196</v>
      </c>
      <c r="D28" s="17">
        <v>312</v>
      </c>
      <c r="E28" s="17">
        <v>0</v>
      </c>
      <c r="F28" s="17">
        <f>(E28/D28)*60</f>
        <v>0</v>
      </c>
      <c r="G28" s="16">
        <v>1</v>
      </c>
    </row>
    <row r="29" spans="1:7" s="5" customFormat="1" x14ac:dyDescent="0.2">
      <c r="A29" s="74" t="s">
        <v>199</v>
      </c>
      <c r="B29" s="5" t="s">
        <v>28</v>
      </c>
      <c r="C29" s="75" t="s">
        <v>353</v>
      </c>
      <c r="D29" s="17">
        <v>183</v>
      </c>
      <c r="E29" s="17">
        <v>0</v>
      </c>
      <c r="F29" s="17">
        <f>(E29/D29)*60</f>
        <v>0</v>
      </c>
      <c r="G29" s="16">
        <v>0</v>
      </c>
    </row>
    <row r="30" spans="1:7" ht="15.75" x14ac:dyDescent="0.25">
      <c r="B30" s="32" t="s">
        <v>29</v>
      </c>
      <c r="D30" s="89">
        <f>AVERAGE(D25:D29)</f>
        <v>230.2</v>
      </c>
      <c r="E30" s="89">
        <f>AVERAGE(E25:E29)</f>
        <v>0</v>
      </c>
      <c r="F30" s="89">
        <f>AVERAGE(F25:F29)</f>
        <v>0</v>
      </c>
      <c r="G30" s="35">
        <f>AVERAGE(G25:G29)</f>
        <v>0.65</v>
      </c>
    </row>
    <row r="32" spans="1:7" ht="15.75" x14ac:dyDescent="0.25">
      <c r="A32" s="30" t="s">
        <v>336</v>
      </c>
    </row>
    <row r="33" spans="1:7" s="5" customFormat="1" x14ac:dyDescent="0.2">
      <c r="A33" s="17" t="s">
        <v>242</v>
      </c>
      <c r="B33" s="6" t="s">
        <v>153</v>
      </c>
      <c r="C33" s="76" t="s">
        <v>361</v>
      </c>
      <c r="D33" s="7">
        <v>363</v>
      </c>
      <c r="E33" s="7">
        <v>0</v>
      </c>
      <c r="F33" s="17">
        <f>(E33/D33)*60</f>
        <v>0</v>
      </c>
      <c r="G33" s="16">
        <v>0</v>
      </c>
    </row>
    <row r="34" spans="1:7" s="5" customFormat="1" x14ac:dyDescent="0.2">
      <c r="A34" s="17" t="s">
        <v>245</v>
      </c>
      <c r="B34" s="6" t="s">
        <v>153</v>
      </c>
      <c r="C34" s="76" t="s">
        <v>362</v>
      </c>
      <c r="D34" s="7">
        <v>420</v>
      </c>
      <c r="E34" s="7">
        <v>0</v>
      </c>
      <c r="F34" s="17">
        <f>(E34/D34)*60</f>
        <v>0</v>
      </c>
      <c r="G34" s="16">
        <v>0</v>
      </c>
    </row>
    <row r="35" spans="1:7" ht="15.75" x14ac:dyDescent="0.25">
      <c r="B35" s="32" t="s">
        <v>363</v>
      </c>
      <c r="D35" s="89">
        <f>AVERAGE(D33:D34)</f>
        <v>391.5</v>
      </c>
      <c r="E35" s="89">
        <f>AVERAGE(E33:E34)</f>
        <v>0</v>
      </c>
      <c r="F35" s="89">
        <f>AVERAGE(F33:F34)</f>
        <v>0</v>
      </c>
      <c r="G35" s="35">
        <f>AVERAGE(G33:G34)</f>
        <v>0</v>
      </c>
    </row>
    <row r="37" spans="1:7" ht="15.75" x14ac:dyDescent="0.25">
      <c r="A37" s="30" t="s">
        <v>335</v>
      </c>
    </row>
    <row r="38" spans="1:7" s="5" customFormat="1" x14ac:dyDescent="0.2">
      <c r="A38" s="17" t="s">
        <v>102</v>
      </c>
      <c r="B38" s="6" t="s">
        <v>583</v>
      </c>
      <c r="C38" s="76" t="s">
        <v>584</v>
      </c>
      <c r="D38" s="17">
        <v>160</v>
      </c>
      <c r="E38" s="17">
        <v>0</v>
      </c>
      <c r="F38" s="17">
        <f>(E38/D38)*60</f>
        <v>0</v>
      </c>
      <c r="G38" s="16">
        <v>0.5</v>
      </c>
    </row>
    <row r="39" spans="1:7" s="5" customFormat="1" x14ac:dyDescent="0.2">
      <c r="A39" s="17" t="s">
        <v>142</v>
      </c>
      <c r="B39" s="6" t="s">
        <v>141</v>
      </c>
      <c r="C39" s="76" t="s">
        <v>364</v>
      </c>
      <c r="D39" s="17">
        <v>322</v>
      </c>
      <c r="E39" s="17">
        <v>0</v>
      </c>
      <c r="F39" s="17">
        <f>(E39/D39)*60</f>
        <v>0</v>
      </c>
      <c r="G39" s="16">
        <v>2</v>
      </c>
    </row>
    <row r="40" spans="1:7" s="5" customFormat="1" x14ac:dyDescent="0.2">
      <c r="A40" s="17" t="s">
        <v>146</v>
      </c>
      <c r="B40" s="6" t="s">
        <v>583</v>
      </c>
      <c r="C40" s="76" t="s">
        <v>365</v>
      </c>
      <c r="D40" s="17">
        <v>165</v>
      </c>
      <c r="E40" s="17">
        <v>0</v>
      </c>
      <c r="F40" s="17">
        <f>(E40/D40)*60</f>
        <v>0</v>
      </c>
      <c r="G40" s="16">
        <v>2</v>
      </c>
    </row>
    <row r="41" spans="1:7" ht="15.75" x14ac:dyDescent="0.25">
      <c r="B41" s="32" t="s">
        <v>366</v>
      </c>
      <c r="D41" s="89">
        <f>AVERAGE(D38:D40)</f>
        <v>215.66666666666666</v>
      </c>
      <c r="E41" s="89">
        <f>AVERAGE(E38:E40)</f>
        <v>0</v>
      </c>
      <c r="F41" s="89">
        <f>AVERAGE(F38:F40)</f>
        <v>0</v>
      </c>
      <c r="G41" s="35">
        <f>AVERAGE(G38:G40)</f>
        <v>1.5</v>
      </c>
    </row>
    <row r="43" spans="1:7" ht="15.75" x14ac:dyDescent="0.25">
      <c r="A43" s="30" t="s">
        <v>316</v>
      </c>
    </row>
    <row r="44" spans="1:7" s="5" customFormat="1" x14ac:dyDescent="0.2">
      <c r="A44" s="67" t="s">
        <v>371</v>
      </c>
      <c r="B44" s="5" t="s">
        <v>209</v>
      </c>
      <c r="C44" s="5" t="s">
        <v>585</v>
      </c>
      <c r="D44" s="17">
        <v>345</v>
      </c>
      <c r="E44" s="17">
        <v>0</v>
      </c>
      <c r="F44" s="17">
        <f t="shared" ref="F44:F51" si="1">(E44/D44)*60</f>
        <v>0</v>
      </c>
      <c r="G44" s="16">
        <v>1</v>
      </c>
    </row>
    <row r="45" spans="1:7" s="5" customFormat="1" x14ac:dyDescent="0.2">
      <c r="A45" s="67" t="s">
        <v>373</v>
      </c>
      <c r="B45" s="5" t="s">
        <v>209</v>
      </c>
      <c r="C45" s="5" t="s">
        <v>512</v>
      </c>
      <c r="D45" s="7">
        <v>745</v>
      </c>
      <c r="E45" s="7">
        <v>0</v>
      </c>
      <c r="F45" s="17">
        <f t="shared" si="1"/>
        <v>0</v>
      </c>
      <c r="G45" s="16">
        <v>0</v>
      </c>
    </row>
    <row r="46" spans="1:7" s="5" customFormat="1" x14ac:dyDescent="0.2">
      <c r="A46" s="67" t="s">
        <v>369</v>
      </c>
      <c r="B46" s="5" t="s">
        <v>209</v>
      </c>
      <c r="C46" s="5" t="s">
        <v>586</v>
      </c>
      <c r="D46" s="7">
        <v>640</v>
      </c>
      <c r="E46" s="7">
        <v>0</v>
      </c>
      <c r="F46" s="17">
        <f t="shared" si="1"/>
        <v>0</v>
      </c>
      <c r="G46" s="16">
        <v>0.5</v>
      </c>
    </row>
    <row r="47" spans="1:7" s="5" customFormat="1" x14ac:dyDescent="0.2">
      <c r="A47" s="67" t="s">
        <v>370</v>
      </c>
      <c r="B47" s="5" t="s">
        <v>209</v>
      </c>
      <c r="C47" s="76" t="s">
        <v>367</v>
      </c>
      <c r="D47" s="17">
        <v>2449</v>
      </c>
      <c r="E47" s="17">
        <v>114</v>
      </c>
      <c r="F47" s="90">
        <f t="shared" si="1"/>
        <v>2.7929767251939568</v>
      </c>
      <c r="G47" s="16">
        <v>3.4</v>
      </c>
    </row>
    <row r="48" spans="1:7" s="5" customFormat="1" x14ac:dyDescent="0.2">
      <c r="A48" s="67" t="s">
        <v>368</v>
      </c>
      <c r="B48" s="5" t="s">
        <v>209</v>
      </c>
      <c r="C48" s="76" t="s">
        <v>367</v>
      </c>
      <c r="D48" s="17">
        <v>805</v>
      </c>
      <c r="E48" s="17">
        <v>0</v>
      </c>
      <c r="F48" s="17">
        <f t="shared" si="1"/>
        <v>0</v>
      </c>
      <c r="G48" s="7">
        <v>0</v>
      </c>
    </row>
    <row r="49" spans="1:7" s="5" customFormat="1" x14ac:dyDescent="0.2">
      <c r="A49" s="67" t="s">
        <v>372</v>
      </c>
      <c r="B49" s="5" t="s">
        <v>209</v>
      </c>
      <c r="C49" s="5" t="s">
        <v>587</v>
      </c>
      <c r="D49" s="17">
        <v>210</v>
      </c>
      <c r="E49" s="17">
        <v>0</v>
      </c>
      <c r="F49" s="17">
        <f t="shared" si="1"/>
        <v>0</v>
      </c>
      <c r="G49" s="7">
        <v>0.75</v>
      </c>
    </row>
    <row r="50" spans="1:7" s="5" customFormat="1" x14ac:dyDescent="0.2">
      <c r="A50" s="67" t="s">
        <v>516</v>
      </c>
      <c r="B50" s="5" t="s">
        <v>209</v>
      </c>
      <c r="C50" s="5" t="s">
        <v>525</v>
      </c>
      <c r="D50" s="17">
        <v>541</v>
      </c>
      <c r="E50" s="17">
        <v>20</v>
      </c>
      <c r="F50" s="90">
        <f t="shared" si="1"/>
        <v>2.2181146025878005</v>
      </c>
      <c r="G50" s="7">
        <v>3.4</v>
      </c>
    </row>
    <row r="51" spans="1:7" s="5" customFormat="1" x14ac:dyDescent="0.2">
      <c r="A51" s="67" t="s">
        <v>455</v>
      </c>
      <c r="B51" s="5" t="s">
        <v>209</v>
      </c>
      <c r="C51" s="5" t="s">
        <v>465</v>
      </c>
      <c r="D51" s="7">
        <v>437</v>
      </c>
      <c r="E51" s="7">
        <v>0</v>
      </c>
      <c r="F51" s="17">
        <f t="shared" si="1"/>
        <v>0</v>
      </c>
      <c r="G51" s="16">
        <v>1</v>
      </c>
    </row>
    <row r="52" spans="1:7" ht="15.75" x14ac:dyDescent="0.25">
      <c r="B52" s="32" t="s">
        <v>374</v>
      </c>
      <c r="D52" s="89">
        <f>AVERAGE(D44:D51)</f>
        <v>771.5</v>
      </c>
      <c r="E52" s="89">
        <f>AVERAGE(E44:E51)</f>
        <v>16.75</v>
      </c>
      <c r="F52" s="89">
        <f>AVERAGE(F44:F51)</f>
        <v>0.62638641597271971</v>
      </c>
      <c r="G52" s="35">
        <f>AVERAGE(G44:G51)</f>
        <v>1.2562500000000001</v>
      </c>
    </row>
    <row r="54" spans="1:7" ht="15.75" x14ac:dyDescent="0.25">
      <c r="A54" s="30" t="s">
        <v>328</v>
      </c>
    </row>
    <row r="55" spans="1:7" s="5" customFormat="1" x14ac:dyDescent="0.2">
      <c r="A55" s="17" t="s">
        <v>68</v>
      </c>
      <c r="B55" s="5" t="s">
        <v>70</v>
      </c>
      <c r="C55" s="76" t="s">
        <v>375</v>
      </c>
      <c r="D55" s="17">
        <v>2622</v>
      </c>
      <c r="E55" s="17">
        <v>347</v>
      </c>
      <c r="F55" s="90">
        <f>(E55/D55)*60</f>
        <v>7.9405034324942783</v>
      </c>
      <c r="G55" s="7">
        <v>3.5</v>
      </c>
    </row>
    <row r="56" spans="1:7" s="6" customFormat="1" x14ac:dyDescent="0.2">
      <c r="A56" s="17" t="s">
        <v>78</v>
      </c>
      <c r="B56" s="5" t="s">
        <v>70</v>
      </c>
      <c r="C56" s="76" t="s">
        <v>376</v>
      </c>
      <c r="D56" s="17">
        <v>581</v>
      </c>
      <c r="E56" s="17">
        <v>5</v>
      </c>
      <c r="F56" s="90">
        <f t="shared" ref="F56:F68" si="2">(E56/D56)*60</f>
        <v>0.51635111876075723</v>
      </c>
      <c r="G56" s="7">
        <v>3.4</v>
      </c>
    </row>
    <row r="57" spans="1:7" s="5" customFormat="1" x14ac:dyDescent="0.2">
      <c r="A57" s="17" t="s">
        <v>86</v>
      </c>
      <c r="B57" s="5" t="s">
        <v>70</v>
      </c>
      <c r="C57" s="76" t="s">
        <v>377</v>
      </c>
      <c r="D57" s="17">
        <v>685</v>
      </c>
      <c r="E57" s="17">
        <v>13</v>
      </c>
      <c r="F57" s="90">
        <f t="shared" si="2"/>
        <v>1.1386861313868613</v>
      </c>
      <c r="G57" s="16">
        <v>3.4</v>
      </c>
    </row>
    <row r="58" spans="1:7" s="6" customFormat="1" x14ac:dyDescent="0.2">
      <c r="A58" s="17" t="s">
        <v>94</v>
      </c>
      <c r="B58" s="5" t="s">
        <v>70</v>
      </c>
      <c r="C58" s="76" t="s">
        <v>378</v>
      </c>
      <c r="D58" s="17">
        <v>495</v>
      </c>
      <c r="E58" s="17">
        <v>16</v>
      </c>
      <c r="F58" s="90">
        <f t="shared" si="2"/>
        <v>1.9393939393939394</v>
      </c>
      <c r="G58" s="7">
        <v>3.4</v>
      </c>
    </row>
    <row r="59" spans="1:7" s="5" customFormat="1" x14ac:dyDescent="0.2">
      <c r="A59" s="17" t="s">
        <v>100</v>
      </c>
      <c r="B59" s="5" t="s">
        <v>70</v>
      </c>
      <c r="C59" s="76" t="s">
        <v>379</v>
      </c>
      <c r="D59" s="17">
        <v>329</v>
      </c>
      <c r="E59" s="17">
        <v>0</v>
      </c>
      <c r="F59" s="17">
        <f t="shared" si="2"/>
        <v>0</v>
      </c>
      <c r="G59" s="16">
        <v>2</v>
      </c>
    </row>
    <row r="60" spans="1:7" s="6" customFormat="1" x14ac:dyDescent="0.2">
      <c r="A60" s="17" t="s">
        <v>109</v>
      </c>
      <c r="B60" s="5" t="s">
        <v>70</v>
      </c>
      <c r="C60" s="76" t="s">
        <v>376</v>
      </c>
      <c r="D60" s="17">
        <v>514</v>
      </c>
      <c r="E60" s="17">
        <v>0</v>
      </c>
      <c r="F60" s="17">
        <f t="shared" si="2"/>
        <v>0</v>
      </c>
      <c r="G60" s="16">
        <v>0.25</v>
      </c>
    </row>
    <row r="61" spans="1:7" s="5" customFormat="1" x14ac:dyDescent="0.2">
      <c r="A61" s="17" t="s">
        <v>114</v>
      </c>
      <c r="B61" s="5" t="s">
        <v>70</v>
      </c>
      <c r="C61" s="76" t="s">
        <v>380</v>
      </c>
      <c r="D61" s="17">
        <v>316</v>
      </c>
      <c r="E61" s="17">
        <v>0</v>
      </c>
      <c r="F61" s="17">
        <f t="shared" si="2"/>
        <v>0</v>
      </c>
      <c r="G61" s="16">
        <v>0.25</v>
      </c>
    </row>
    <row r="62" spans="1:7" s="6" customFormat="1" x14ac:dyDescent="0.2">
      <c r="A62" s="17" t="s">
        <v>117</v>
      </c>
      <c r="B62" s="5" t="s">
        <v>70</v>
      </c>
      <c r="C62" s="76" t="s">
        <v>381</v>
      </c>
      <c r="D62" s="17">
        <v>294</v>
      </c>
      <c r="E62" s="17">
        <v>10</v>
      </c>
      <c r="F62" s="90">
        <f t="shared" si="2"/>
        <v>2.0408163265306123</v>
      </c>
      <c r="G62" s="7">
        <v>3.4</v>
      </c>
    </row>
    <row r="63" spans="1:7" s="5" customFormat="1" x14ac:dyDescent="0.2">
      <c r="A63" s="17" t="s">
        <v>119</v>
      </c>
      <c r="B63" s="5" t="s">
        <v>70</v>
      </c>
      <c r="C63" s="76" t="s">
        <v>382</v>
      </c>
      <c r="D63" s="17">
        <v>317</v>
      </c>
      <c r="E63" s="17">
        <v>0</v>
      </c>
      <c r="F63" s="17">
        <f t="shared" si="2"/>
        <v>0</v>
      </c>
      <c r="G63" s="16">
        <v>0</v>
      </c>
    </row>
    <row r="64" spans="1:7" s="6" customFormat="1" x14ac:dyDescent="0.2">
      <c r="A64" s="17" t="s">
        <v>123</v>
      </c>
      <c r="B64" s="5" t="s">
        <v>70</v>
      </c>
      <c r="C64" s="76" t="s">
        <v>383</v>
      </c>
      <c r="D64" s="17">
        <v>331</v>
      </c>
      <c r="E64" s="17">
        <v>0</v>
      </c>
      <c r="F64" s="17">
        <f t="shared" si="2"/>
        <v>0</v>
      </c>
      <c r="G64" s="7">
        <v>0.75</v>
      </c>
    </row>
    <row r="65" spans="1:7" s="5" customFormat="1" x14ac:dyDescent="0.2">
      <c r="A65" s="17" t="s">
        <v>125</v>
      </c>
      <c r="B65" s="5" t="s">
        <v>70</v>
      </c>
      <c r="C65" s="76" t="s">
        <v>384</v>
      </c>
      <c r="D65" s="17">
        <v>307</v>
      </c>
      <c r="E65" s="17">
        <v>0</v>
      </c>
      <c r="F65" s="17">
        <f t="shared" si="2"/>
        <v>0</v>
      </c>
      <c r="G65" s="16">
        <v>0.25</v>
      </c>
    </row>
    <row r="66" spans="1:7" s="6" customFormat="1" x14ac:dyDescent="0.2">
      <c r="A66" s="17" t="s">
        <v>127</v>
      </c>
      <c r="B66" s="5" t="s">
        <v>70</v>
      </c>
      <c r="C66" s="76" t="s">
        <v>385</v>
      </c>
      <c r="D66" s="17">
        <v>240</v>
      </c>
      <c r="E66" s="17">
        <v>0</v>
      </c>
      <c r="F66" s="17">
        <f t="shared" si="2"/>
        <v>0</v>
      </c>
      <c r="G66" s="7">
        <v>0.25</v>
      </c>
    </row>
    <row r="67" spans="1:7" s="5" customFormat="1" x14ac:dyDescent="0.2">
      <c r="A67" s="17" t="s">
        <v>134</v>
      </c>
      <c r="B67" s="5" t="s">
        <v>70</v>
      </c>
      <c r="C67" s="76" t="s">
        <v>386</v>
      </c>
      <c r="D67" s="17">
        <v>166</v>
      </c>
      <c r="E67" s="17">
        <v>0</v>
      </c>
      <c r="F67" s="17">
        <f t="shared" si="2"/>
        <v>0</v>
      </c>
      <c r="G67" s="16">
        <v>0.25</v>
      </c>
    </row>
    <row r="68" spans="1:7" s="6" customFormat="1" x14ac:dyDescent="0.2">
      <c r="A68" s="17" t="s">
        <v>137</v>
      </c>
      <c r="B68" s="5" t="s">
        <v>70</v>
      </c>
      <c r="C68" s="76" t="s">
        <v>379</v>
      </c>
      <c r="D68" s="17">
        <v>309</v>
      </c>
      <c r="E68" s="17">
        <v>2</v>
      </c>
      <c r="F68" s="90">
        <f t="shared" si="2"/>
        <v>0.38834951456310679</v>
      </c>
      <c r="G68" s="7">
        <v>3.3</v>
      </c>
    </row>
    <row r="69" spans="1:7" ht="15.75" x14ac:dyDescent="0.25">
      <c r="B69" s="32" t="s">
        <v>387</v>
      </c>
      <c r="D69" s="89">
        <f>AVERAGE(D55:D68)</f>
        <v>536.14285714285711</v>
      </c>
      <c r="E69" s="89">
        <f>AVERAGE(E55:E68)</f>
        <v>28.071428571428573</v>
      </c>
      <c r="F69" s="89">
        <f>AVERAGE(F55:F68)</f>
        <v>0.99743574736639673</v>
      </c>
      <c r="G69" s="35">
        <f>AVERAGE(G55:G68)</f>
        <v>1.7428571428571431</v>
      </c>
    </row>
    <row r="71" spans="1:7" ht="15.75" x14ac:dyDescent="0.25">
      <c r="A71" s="30" t="s">
        <v>329</v>
      </c>
    </row>
    <row r="72" spans="1:7" s="5" customFormat="1" x14ac:dyDescent="0.2">
      <c r="A72" s="17" t="s">
        <v>102</v>
      </c>
      <c r="B72" s="5" t="s">
        <v>105</v>
      </c>
      <c r="C72" s="77" t="s">
        <v>580</v>
      </c>
      <c r="D72" s="17">
        <v>470</v>
      </c>
      <c r="E72" s="17">
        <v>0</v>
      </c>
      <c r="F72" s="17">
        <f t="shared" ref="F72:F105" si="3">(E72/D72)*60</f>
        <v>0</v>
      </c>
      <c r="G72" s="16">
        <v>0.5</v>
      </c>
    </row>
    <row r="73" spans="1:7" s="6" customFormat="1" x14ac:dyDescent="0.2">
      <c r="A73" s="17" t="s">
        <v>67</v>
      </c>
      <c r="B73" s="5" t="s">
        <v>105</v>
      </c>
      <c r="C73" s="76" t="s">
        <v>388</v>
      </c>
      <c r="D73" s="17">
        <v>852</v>
      </c>
      <c r="E73" s="17">
        <v>7</v>
      </c>
      <c r="F73" s="90">
        <f t="shared" si="3"/>
        <v>0.49295774647887325</v>
      </c>
      <c r="G73" s="7">
        <v>3.5</v>
      </c>
    </row>
    <row r="74" spans="1:7" s="6" customFormat="1" x14ac:dyDescent="0.2">
      <c r="A74" s="17" t="s">
        <v>146</v>
      </c>
      <c r="B74" s="5" t="s">
        <v>105</v>
      </c>
      <c r="C74" s="76" t="s">
        <v>389</v>
      </c>
      <c r="D74" s="17">
        <v>650</v>
      </c>
      <c r="E74" s="17">
        <v>6</v>
      </c>
      <c r="F74" s="90">
        <f t="shared" si="3"/>
        <v>0.55384615384615388</v>
      </c>
      <c r="G74" s="7">
        <v>3.4</v>
      </c>
    </row>
    <row r="75" spans="1:7" s="5" customFormat="1" x14ac:dyDescent="0.2">
      <c r="A75" s="17" t="s">
        <v>149</v>
      </c>
      <c r="B75" s="5" t="s">
        <v>105</v>
      </c>
      <c r="C75" s="76" t="s">
        <v>390</v>
      </c>
      <c r="D75" s="17">
        <v>865</v>
      </c>
      <c r="E75" s="17">
        <v>21</v>
      </c>
      <c r="F75" s="90">
        <f t="shared" si="3"/>
        <v>1.4566473988439306</v>
      </c>
      <c r="G75" s="16">
        <v>3.4</v>
      </c>
    </row>
    <row r="76" spans="1:7" s="6" customFormat="1" x14ac:dyDescent="0.2">
      <c r="A76" s="17" t="s">
        <v>151</v>
      </c>
      <c r="B76" s="5" t="s">
        <v>592</v>
      </c>
      <c r="C76" s="76" t="s">
        <v>391</v>
      </c>
      <c r="D76" s="17">
        <v>410</v>
      </c>
      <c r="E76" s="17">
        <v>0</v>
      </c>
      <c r="F76" s="17">
        <f t="shared" si="3"/>
        <v>0</v>
      </c>
      <c r="G76" s="7">
        <v>1</v>
      </c>
    </row>
    <row r="77" spans="1:7" s="5" customFormat="1" x14ac:dyDescent="0.2">
      <c r="A77" s="17" t="s">
        <v>154</v>
      </c>
      <c r="B77" s="5" t="s">
        <v>105</v>
      </c>
      <c r="C77" s="76" t="s">
        <v>392</v>
      </c>
      <c r="D77" s="17">
        <v>3890</v>
      </c>
      <c r="E77" s="17">
        <v>2</v>
      </c>
      <c r="F77" s="90">
        <f t="shared" si="3"/>
        <v>3.0848329048843187E-2</v>
      </c>
      <c r="G77" s="16">
        <v>3.2</v>
      </c>
    </row>
    <row r="78" spans="1:7" s="5" customFormat="1" x14ac:dyDescent="0.2">
      <c r="A78" s="17" t="s">
        <v>441</v>
      </c>
      <c r="B78" s="77" t="s">
        <v>105</v>
      </c>
      <c r="C78" s="5" t="s">
        <v>388</v>
      </c>
      <c r="D78" s="17">
        <v>375</v>
      </c>
      <c r="E78" s="17">
        <v>2</v>
      </c>
      <c r="F78" s="90">
        <f t="shared" si="3"/>
        <v>0.32</v>
      </c>
      <c r="G78" s="16">
        <v>3.2</v>
      </c>
    </row>
    <row r="79" spans="1:7" s="5" customFormat="1" x14ac:dyDescent="0.2">
      <c r="A79" s="17" t="s">
        <v>442</v>
      </c>
      <c r="B79" s="77" t="s">
        <v>105</v>
      </c>
      <c r="C79" s="5" t="s">
        <v>579</v>
      </c>
      <c r="D79" s="17">
        <v>570</v>
      </c>
      <c r="E79" s="17">
        <v>0</v>
      </c>
      <c r="F79" s="17">
        <f t="shared" si="3"/>
        <v>0</v>
      </c>
      <c r="G79" s="16">
        <v>1</v>
      </c>
    </row>
    <row r="80" spans="1:7" s="5" customFormat="1" x14ac:dyDescent="0.2">
      <c r="A80" s="17" t="s">
        <v>532</v>
      </c>
      <c r="B80" s="77" t="s">
        <v>105</v>
      </c>
      <c r="C80" s="77" t="s">
        <v>533</v>
      </c>
      <c r="D80" s="17">
        <v>315</v>
      </c>
      <c r="E80" s="17">
        <v>0</v>
      </c>
      <c r="F80" s="17">
        <f t="shared" si="3"/>
        <v>0</v>
      </c>
      <c r="G80" s="16">
        <v>1</v>
      </c>
    </row>
    <row r="81" spans="1:7" s="6" customFormat="1" x14ac:dyDescent="0.2">
      <c r="A81" s="7" t="s">
        <v>162</v>
      </c>
      <c r="B81" s="5" t="s">
        <v>105</v>
      </c>
      <c r="C81" s="75" t="s">
        <v>393</v>
      </c>
      <c r="D81" s="17">
        <v>316</v>
      </c>
      <c r="E81" s="17">
        <v>0</v>
      </c>
      <c r="F81" s="17">
        <f t="shared" si="3"/>
        <v>0</v>
      </c>
      <c r="G81" s="7">
        <v>1</v>
      </c>
    </row>
    <row r="82" spans="1:7" s="5" customFormat="1" x14ac:dyDescent="0.2">
      <c r="A82" s="17" t="s">
        <v>165</v>
      </c>
      <c r="B82" s="5" t="s">
        <v>105</v>
      </c>
      <c r="C82" s="75" t="s">
        <v>394</v>
      </c>
      <c r="D82" s="17">
        <v>180</v>
      </c>
      <c r="E82" s="17">
        <v>0</v>
      </c>
      <c r="F82" s="17">
        <f t="shared" si="3"/>
        <v>0</v>
      </c>
      <c r="G82" s="16">
        <v>0.25</v>
      </c>
    </row>
    <row r="83" spans="1:7" s="5" customFormat="1" x14ac:dyDescent="0.2">
      <c r="A83" s="17" t="s">
        <v>170</v>
      </c>
      <c r="B83" s="5" t="s">
        <v>105</v>
      </c>
      <c r="C83" s="75" t="s">
        <v>590</v>
      </c>
      <c r="D83" s="17">
        <v>218</v>
      </c>
      <c r="E83" s="17">
        <v>0</v>
      </c>
      <c r="F83" s="17">
        <f>(E83/D83)*60</f>
        <v>0</v>
      </c>
      <c r="G83" s="7">
        <v>2</v>
      </c>
    </row>
    <row r="84" spans="1:7" s="5" customFormat="1" x14ac:dyDescent="0.2">
      <c r="A84" s="17" t="s">
        <v>175</v>
      </c>
      <c r="B84" s="5" t="s">
        <v>105</v>
      </c>
      <c r="C84" s="75" t="s">
        <v>182</v>
      </c>
      <c r="D84" s="17">
        <v>323</v>
      </c>
      <c r="E84" s="17">
        <v>0</v>
      </c>
      <c r="F84" s="17">
        <f t="shared" si="3"/>
        <v>0</v>
      </c>
      <c r="G84" s="16">
        <v>1</v>
      </c>
    </row>
    <row r="85" spans="1:7" s="6" customFormat="1" x14ac:dyDescent="0.2">
      <c r="A85" s="74" t="s">
        <v>179</v>
      </c>
      <c r="B85" s="5" t="s">
        <v>105</v>
      </c>
      <c r="C85" s="75" t="s">
        <v>395</v>
      </c>
      <c r="D85" s="17">
        <v>120</v>
      </c>
      <c r="E85" s="17">
        <v>0</v>
      </c>
      <c r="F85" s="17">
        <f t="shared" si="3"/>
        <v>0</v>
      </c>
      <c r="G85" s="7">
        <v>0.75</v>
      </c>
    </row>
    <row r="86" spans="1:7" s="5" customFormat="1" x14ac:dyDescent="0.2">
      <c r="A86" s="74" t="s">
        <v>255</v>
      </c>
      <c r="B86" s="5" t="s">
        <v>105</v>
      </c>
      <c r="C86" s="75" t="s">
        <v>597</v>
      </c>
      <c r="D86" s="17">
        <v>465</v>
      </c>
      <c r="E86" s="17">
        <v>0</v>
      </c>
      <c r="F86" s="17">
        <f t="shared" si="3"/>
        <v>0</v>
      </c>
      <c r="G86" s="16">
        <v>1</v>
      </c>
    </row>
    <row r="87" spans="1:7" s="6" customFormat="1" x14ac:dyDescent="0.2">
      <c r="A87" s="74" t="s">
        <v>261</v>
      </c>
      <c r="B87" s="5" t="s">
        <v>105</v>
      </c>
      <c r="C87" s="75" t="s">
        <v>396</v>
      </c>
      <c r="D87" s="17">
        <v>235</v>
      </c>
      <c r="E87" s="17">
        <v>0</v>
      </c>
      <c r="F87" s="17">
        <f t="shared" si="3"/>
        <v>0</v>
      </c>
      <c r="G87" s="7">
        <v>0.25</v>
      </c>
    </row>
    <row r="88" spans="1:7" s="6" customFormat="1" x14ac:dyDescent="0.2">
      <c r="A88" s="74" t="s">
        <v>526</v>
      </c>
      <c r="B88" s="77" t="s">
        <v>105</v>
      </c>
      <c r="C88" s="77" t="s">
        <v>144</v>
      </c>
      <c r="D88" s="17">
        <v>713</v>
      </c>
      <c r="E88" s="17">
        <v>0</v>
      </c>
      <c r="F88" s="17">
        <f t="shared" si="3"/>
        <v>0</v>
      </c>
      <c r="G88" s="7">
        <v>2</v>
      </c>
    </row>
    <row r="89" spans="1:7" s="5" customFormat="1" x14ac:dyDescent="0.2">
      <c r="A89" s="74" t="s">
        <v>265</v>
      </c>
      <c r="B89" s="5" t="s">
        <v>105</v>
      </c>
      <c r="C89" s="75" t="s">
        <v>397</v>
      </c>
      <c r="D89" s="17">
        <v>213</v>
      </c>
      <c r="E89" s="17">
        <v>0</v>
      </c>
      <c r="F89" s="17">
        <f t="shared" si="3"/>
        <v>0</v>
      </c>
      <c r="G89" s="16">
        <v>0</v>
      </c>
    </row>
    <row r="90" spans="1:7" s="6" customFormat="1" x14ac:dyDescent="0.2">
      <c r="A90" s="74" t="s">
        <v>269</v>
      </c>
      <c r="B90" s="5" t="s">
        <v>105</v>
      </c>
      <c r="C90" s="75" t="s">
        <v>398</v>
      </c>
      <c r="D90" s="17">
        <v>350</v>
      </c>
      <c r="E90" s="17">
        <v>2</v>
      </c>
      <c r="F90" s="90">
        <f t="shared" si="3"/>
        <v>0.34285714285714286</v>
      </c>
      <c r="G90" s="7">
        <v>3.3</v>
      </c>
    </row>
    <row r="91" spans="1:7" s="5" customFormat="1" x14ac:dyDescent="0.2">
      <c r="A91" s="74" t="s">
        <v>272</v>
      </c>
      <c r="B91" s="5" t="s">
        <v>105</v>
      </c>
      <c r="C91" s="75" t="s">
        <v>399</v>
      </c>
      <c r="D91" s="17">
        <v>151</v>
      </c>
      <c r="E91" s="17">
        <v>0</v>
      </c>
      <c r="F91" s="17">
        <f t="shared" si="3"/>
        <v>0</v>
      </c>
      <c r="G91" s="16">
        <v>0.25</v>
      </c>
    </row>
    <row r="92" spans="1:7" s="6" customFormat="1" x14ac:dyDescent="0.2">
      <c r="A92" s="74" t="s">
        <v>277</v>
      </c>
      <c r="B92" s="5" t="s">
        <v>105</v>
      </c>
      <c r="C92" s="75" t="s">
        <v>400</v>
      </c>
      <c r="D92" s="17">
        <v>200</v>
      </c>
      <c r="E92" s="17">
        <v>0</v>
      </c>
      <c r="F92" s="17">
        <f t="shared" si="3"/>
        <v>0</v>
      </c>
      <c r="G92" s="7">
        <v>0</v>
      </c>
    </row>
    <row r="93" spans="1:7" s="5" customFormat="1" x14ac:dyDescent="0.2">
      <c r="A93" s="74" t="s">
        <v>281</v>
      </c>
      <c r="B93" s="5" t="s">
        <v>105</v>
      </c>
      <c r="C93" s="75" t="s">
        <v>401</v>
      </c>
      <c r="D93" s="17">
        <v>90</v>
      </c>
      <c r="E93" s="17">
        <v>0</v>
      </c>
      <c r="F93" s="17">
        <f t="shared" si="3"/>
        <v>0</v>
      </c>
      <c r="G93" s="16">
        <v>0</v>
      </c>
    </row>
    <row r="94" spans="1:7" s="6" customFormat="1" x14ac:dyDescent="0.2">
      <c r="A94" s="74" t="s">
        <v>284</v>
      </c>
      <c r="B94" s="5" t="s">
        <v>105</v>
      </c>
      <c r="C94" s="75" t="s">
        <v>403</v>
      </c>
      <c r="D94" s="17">
        <v>175</v>
      </c>
      <c r="E94" s="17">
        <v>2</v>
      </c>
      <c r="F94" s="90">
        <f t="shared" si="3"/>
        <v>0.68571428571428572</v>
      </c>
      <c r="G94" s="7">
        <v>3.3</v>
      </c>
    </row>
    <row r="95" spans="1:7" s="5" customFormat="1" x14ac:dyDescent="0.2">
      <c r="A95" s="74" t="s">
        <v>287</v>
      </c>
      <c r="B95" s="5" t="s">
        <v>105</v>
      </c>
      <c r="C95" s="75" t="s">
        <v>404</v>
      </c>
      <c r="D95" s="17">
        <v>95</v>
      </c>
      <c r="E95" s="17">
        <v>0</v>
      </c>
      <c r="F95" s="17">
        <f t="shared" si="3"/>
        <v>0</v>
      </c>
      <c r="G95" s="16">
        <v>0.5</v>
      </c>
    </row>
    <row r="96" spans="1:7" s="5" customFormat="1" x14ac:dyDescent="0.2">
      <c r="A96" s="74" t="s">
        <v>409</v>
      </c>
      <c r="B96" s="5" t="s">
        <v>105</v>
      </c>
      <c r="C96" s="75" t="s">
        <v>413</v>
      </c>
      <c r="D96" s="17">
        <v>210</v>
      </c>
      <c r="E96" s="17">
        <v>0</v>
      </c>
      <c r="F96" s="17">
        <f t="shared" si="3"/>
        <v>0</v>
      </c>
      <c r="G96" s="16">
        <v>0</v>
      </c>
    </row>
    <row r="97" spans="1:7" s="6" customFormat="1" x14ac:dyDescent="0.2">
      <c r="A97" s="74" t="s">
        <v>289</v>
      </c>
      <c r="B97" s="5" t="s">
        <v>105</v>
      </c>
      <c r="C97" s="75" t="s">
        <v>403</v>
      </c>
      <c r="D97" s="17">
        <v>115</v>
      </c>
      <c r="E97" s="17">
        <v>0</v>
      </c>
      <c r="F97" s="17">
        <f t="shared" si="3"/>
        <v>0</v>
      </c>
      <c r="G97" s="7">
        <v>0</v>
      </c>
    </row>
    <row r="98" spans="1:7" s="6" customFormat="1" x14ac:dyDescent="0.2">
      <c r="A98" s="74" t="s">
        <v>529</v>
      </c>
      <c r="B98" s="77" t="s">
        <v>105</v>
      </c>
      <c r="C98" s="77" t="s">
        <v>589</v>
      </c>
      <c r="D98" s="17">
        <v>220</v>
      </c>
      <c r="E98" s="17">
        <v>0</v>
      </c>
      <c r="F98" s="17">
        <f t="shared" si="3"/>
        <v>0</v>
      </c>
      <c r="G98" s="7">
        <v>2</v>
      </c>
    </row>
    <row r="99" spans="1:7" s="5" customFormat="1" x14ac:dyDescent="0.2">
      <c r="A99" s="17" t="s">
        <v>220</v>
      </c>
      <c r="B99" s="5" t="s">
        <v>105</v>
      </c>
      <c r="C99" s="76" t="s">
        <v>405</v>
      </c>
      <c r="D99" s="17">
        <v>420</v>
      </c>
      <c r="E99" s="17">
        <v>0</v>
      </c>
      <c r="F99" s="17">
        <f t="shared" si="3"/>
        <v>0</v>
      </c>
      <c r="G99" s="16">
        <v>1</v>
      </c>
    </row>
    <row r="100" spans="1:7" s="6" customFormat="1" x14ac:dyDescent="0.2">
      <c r="A100" s="17" t="s">
        <v>224</v>
      </c>
      <c r="B100" s="5" t="s">
        <v>105</v>
      </c>
      <c r="C100" s="76" t="s">
        <v>594</v>
      </c>
      <c r="D100" s="17">
        <v>420</v>
      </c>
      <c r="E100" s="17">
        <v>0</v>
      </c>
      <c r="F100" s="17">
        <f t="shared" si="3"/>
        <v>0</v>
      </c>
      <c r="G100" s="7">
        <v>0</v>
      </c>
    </row>
    <row r="101" spans="1:7" s="5" customFormat="1" x14ac:dyDescent="0.2">
      <c r="A101" s="17" t="s">
        <v>226</v>
      </c>
      <c r="B101" s="5" t="s">
        <v>105</v>
      </c>
      <c r="C101" s="76" t="s">
        <v>406</v>
      </c>
      <c r="D101" s="17">
        <v>355</v>
      </c>
      <c r="E101" s="17">
        <v>0</v>
      </c>
      <c r="F101" s="17">
        <f t="shared" si="3"/>
        <v>0</v>
      </c>
      <c r="G101" s="16">
        <v>0</v>
      </c>
    </row>
    <row r="102" spans="1:7" s="6" customFormat="1" x14ac:dyDescent="0.2">
      <c r="A102" s="17" t="s">
        <v>229</v>
      </c>
      <c r="B102" s="5" t="s">
        <v>105</v>
      </c>
      <c r="C102" s="76" t="s">
        <v>407</v>
      </c>
      <c r="D102" s="17">
        <v>355</v>
      </c>
      <c r="E102" s="17">
        <v>0</v>
      </c>
      <c r="F102" s="17">
        <f t="shared" si="3"/>
        <v>0</v>
      </c>
      <c r="G102" s="7">
        <v>0</v>
      </c>
    </row>
    <row r="103" spans="1:7" s="5" customFormat="1" x14ac:dyDescent="0.2">
      <c r="A103" s="17" t="s">
        <v>233</v>
      </c>
      <c r="B103" s="5" t="s">
        <v>105</v>
      </c>
      <c r="C103" s="76" t="s">
        <v>407</v>
      </c>
      <c r="D103" s="17">
        <v>400</v>
      </c>
      <c r="E103" s="17">
        <v>0</v>
      </c>
      <c r="F103" s="17">
        <f t="shared" si="3"/>
        <v>0</v>
      </c>
      <c r="G103" s="16">
        <v>0</v>
      </c>
    </row>
    <row r="104" spans="1:7" s="6" customFormat="1" x14ac:dyDescent="0.2">
      <c r="A104" s="17" t="s">
        <v>237</v>
      </c>
      <c r="B104" s="5" t="s">
        <v>105</v>
      </c>
      <c r="C104" s="76" t="s">
        <v>408</v>
      </c>
      <c r="D104" s="17">
        <v>410</v>
      </c>
      <c r="E104" s="17">
        <v>0</v>
      </c>
      <c r="F104" s="17">
        <f t="shared" si="3"/>
        <v>0</v>
      </c>
      <c r="G104" s="7">
        <v>0</v>
      </c>
    </row>
    <row r="105" spans="1:7" s="5" customFormat="1" x14ac:dyDescent="0.2">
      <c r="A105" s="17" t="s">
        <v>249</v>
      </c>
      <c r="B105" s="5" t="s">
        <v>105</v>
      </c>
      <c r="C105" s="76" t="s">
        <v>405</v>
      </c>
      <c r="D105" s="17">
        <v>420</v>
      </c>
      <c r="E105" s="17">
        <v>0</v>
      </c>
      <c r="F105" s="17">
        <f t="shared" si="3"/>
        <v>0</v>
      </c>
      <c r="G105" s="16">
        <v>0</v>
      </c>
    </row>
    <row r="106" spans="1:7" ht="15.75" x14ac:dyDescent="0.25">
      <c r="B106" s="32" t="s">
        <v>614</v>
      </c>
      <c r="D106" s="89">
        <f>AVERAGE(D72:D105)</f>
        <v>457.8235294117647</v>
      </c>
      <c r="E106" s="89">
        <f>AVERAGE(E72:E105)</f>
        <v>1.2352941176470589</v>
      </c>
      <c r="F106" s="89">
        <f>AVERAGE(F72:F105)</f>
        <v>0.11420208990556556</v>
      </c>
      <c r="G106" s="35">
        <f>AVERAGE(G72:G105)</f>
        <v>1.1411764705882352</v>
      </c>
    </row>
  </sheetData>
  <phoneticPr fontId="0" type="noConversion"/>
  <pageMargins left="0.75" right="0.75" top="1" bottom="1" header="0" footer="0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177"/>
  <sheetViews>
    <sheetView zoomScale="120" workbookViewId="0">
      <pane xSplit="5" ySplit="4" topLeftCell="F5" activePane="bottomRight" state="frozenSplit"/>
      <selection pane="topRight" activeCell="F1" sqref="F1"/>
      <selection pane="bottomLeft" activeCell="A5" sqref="A5"/>
      <selection pane="bottomRight"/>
    </sheetView>
  </sheetViews>
  <sheetFormatPr baseColWidth="10" defaultRowHeight="12.75" x14ac:dyDescent="0.2"/>
  <cols>
    <col min="1" max="1" width="9.140625" style="36" customWidth="1"/>
    <col min="2" max="2" width="8.140625" style="36" bestFit="1" customWidth="1"/>
    <col min="3" max="3" width="7.42578125" style="36" bestFit="1" customWidth="1"/>
    <col min="4" max="4" width="8.7109375" style="36" bestFit="1" customWidth="1"/>
    <col min="5" max="5" width="7.42578125" style="38" bestFit="1" customWidth="1"/>
    <col min="6" max="6" width="10.140625" style="47" customWidth="1"/>
    <col min="7" max="7" width="8.28515625" style="47" customWidth="1"/>
    <col min="8" max="8" width="8.28515625" style="112" customWidth="1"/>
    <col min="9" max="9" width="9.28515625" style="113" bestFit="1" customWidth="1"/>
    <col min="10" max="10" width="7.85546875" style="113" bestFit="1" customWidth="1"/>
    <col min="11" max="11" width="8" style="113" bestFit="1" customWidth="1"/>
    <col min="12" max="12" width="9.28515625" style="113" bestFit="1" customWidth="1"/>
    <col min="13" max="13" width="7.85546875" style="113" bestFit="1" customWidth="1"/>
    <col min="14" max="14" width="8.140625" style="113" bestFit="1" customWidth="1"/>
    <col min="15" max="15" width="9.7109375" style="38" bestFit="1" customWidth="1"/>
    <col min="16" max="16" width="7.5703125" style="38" bestFit="1" customWidth="1"/>
    <col min="17" max="17" width="14.85546875" style="47" customWidth="1"/>
    <col min="18" max="18" width="7.28515625" style="38" customWidth="1"/>
    <col min="19" max="19" width="6.42578125" style="66" customWidth="1"/>
    <col min="20" max="20" width="6.28515625" style="38" bestFit="1" customWidth="1"/>
    <col min="21" max="21" width="7.5703125" style="100" bestFit="1" customWidth="1"/>
    <col min="22" max="22" width="7.5703125" style="40" customWidth="1"/>
    <col min="23" max="23" width="22" style="48" customWidth="1"/>
    <col min="24" max="24" width="18.42578125" style="92" customWidth="1"/>
    <col min="25" max="25" width="9.140625" style="5" customWidth="1"/>
    <col min="26" max="71" width="11.42578125" style="92" customWidth="1"/>
    <col min="72" max="16384" width="11.42578125" style="19"/>
  </cols>
  <sheetData>
    <row r="1" spans="1:71" s="6" customFormat="1" x14ac:dyDescent="0.2">
      <c r="A1" s="79" t="s">
        <v>593</v>
      </c>
      <c r="B1" s="7"/>
      <c r="C1" s="7"/>
      <c r="D1" s="7"/>
      <c r="E1" s="7"/>
      <c r="F1" s="63"/>
      <c r="G1" s="63"/>
      <c r="H1" s="52"/>
      <c r="I1" s="51"/>
      <c r="J1" s="51"/>
      <c r="K1" s="7"/>
      <c r="L1" s="7"/>
      <c r="M1" s="7"/>
      <c r="N1" s="7"/>
      <c r="P1" s="7"/>
      <c r="Q1" s="53"/>
      <c r="S1" s="65"/>
      <c r="U1" s="98"/>
      <c r="V1" s="93"/>
      <c r="W1" s="54"/>
    </row>
    <row r="2" spans="1:71" s="5" customFormat="1" x14ac:dyDescent="0.2">
      <c r="A2" s="121" t="s">
        <v>596</v>
      </c>
      <c r="B2" s="16"/>
      <c r="C2" s="16"/>
      <c r="D2" s="16"/>
      <c r="E2" s="16"/>
      <c r="F2" s="63"/>
      <c r="G2" s="63"/>
      <c r="H2" s="52"/>
      <c r="I2" s="51"/>
      <c r="J2" s="51"/>
      <c r="K2" s="7"/>
      <c r="L2" s="7"/>
      <c r="M2" s="7"/>
      <c r="N2" s="7"/>
      <c r="O2" s="6"/>
      <c r="P2" s="7"/>
      <c r="Q2" s="53"/>
      <c r="R2" s="6"/>
      <c r="S2" s="65"/>
      <c r="T2" s="6"/>
      <c r="U2" s="98"/>
      <c r="V2" s="93"/>
      <c r="W2" s="54"/>
      <c r="X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</row>
    <row r="4" spans="1:71" s="22" customFormat="1" ht="11.25" x14ac:dyDescent="0.2">
      <c r="A4" s="43" t="s">
        <v>3</v>
      </c>
      <c r="B4" s="43" t="s">
        <v>4</v>
      </c>
      <c r="C4" s="43" t="s">
        <v>5</v>
      </c>
      <c r="D4" s="43" t="s">
        <v>6</v>
      </c>
      <c r="E4" s="83" t="s">
        <v>33</v>
      </c>
      <c r="F4" s="82" t="s">
        <v>30</v>
      </c>
      <c r="G4" s="82" t="s">
        <v>34</v>
      </c>
      <c r="H4" s="83" t="s">
        <v>31</v>
      </c>
      <c r="I4" s="84" t="s">
        <v>7</v>
      </c>
      <c r="J4" s="84" t="s">
        <v>8</v>
      </c>
      <c r="K4" s="84" t="s">
        <v>9</v>
      </c>
      <c r="L4" s="84" t="s">
        <v>10</v>
      </c>
      <c r="M4" s="84" t="s">
        <v>11</v>
      </c>
      <c r="N4" s="84" t="s">
        <v>12</v>
      </c>
      <c r="O4" s="83" t="s">
        <v>13</v>
      </c>
      <c r="P4" s="83" t="s">
        <v>32</v>
      </c>
      <c r="Q4" s="82" t="s">
        <v>14</v>
      </c>
      <c r="R4" s="82" t="s">
        <v>15</v>
      </c>
      <c r="S4" s="97" t="s">
        <v>66</v>
      </c>
      <c r="T4" s="83" t="s">
        <v>595</v>
      </c>
      <c r="U4" s="99" t="s">
        <v>65</v>
      </c>
      <c r="V4" s="94" t="s">
        <v>16</v>
      </c>
      <c r="W4" s="82" t="s">
        <v>17</v>
      </c>
      <c r="X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/>
      <c r="BI4" s="85"/>
      <c r="BJ4" s="85"/>
      <c r="BK4" s="85"/>
      <c r="BL4" s="85"/>
      <c r="BM4" s="85"/>
      <c r="BN4" s="85"/>
      <c r="BO4" s="85"/>
      <c r="BP4" s="85"/>
      <c r="BQ4" s="85"/>
      <c r="BR4" s="85"/>
      <c r="BS4" s="85"/>
    </row>
    <row r="5" spans="1:71" x14ac:dyDescent="0.2">
      <c r="A5" s="36" t="s">
        <v>18</v>
      </c>
      <c r="B5" s="37" t="s">
        <v>19</v>
      </c>
      <c r="C5" s="37" t="s">
        <v>23</v>
      </c>
      <c r="D5" s="36" t="s">
        <v>20</v>
      </c>
      <c r="E5" s="55" t="s">
        <v>200</v>
      </c>
      <c r="F5" s="64" t="s">
        <v>337</v>
      </c>
      <c r="G5" s="64" t="s">
        <v>201</v>
      </c>
      <c r="H5" s="59">
        <v>37491</v>
      </c>
      <c r="I5" s="113">
        <v>18</v>
      </c>
      <c r="J5" s="113">
        <v>20</v>
      </c>
      <c r="K5" s="113">
        <v>24</v>
      </c>
      <c r="L5" s="113">
        <v>92</v>
      </c>
      <c r="M5" s="113">
        <v>3</v>
      </c>
      <c r="N5" s="113">
        <v>14</v>
      </c>
      <c r="O5" s="38" t="s">
        <v>21</v>
      </c>
      <c r="P5" s="113">
        <v>0</v>
      </c>
      <c r="Q5" s="47" t="s">
        <v>202</v>
      </c>
      <c r="R5" s="38">
        <v>80</v>
      </c>
      <c r="S5" s="66">
        <v>209</v>
      </c>
      <c r="T5" s="38">
        <v>1</v>
      </c>
      <c r="U5" s="100">
        <f t="shared" ref="U5:U167" si="0">(T5/S5)*60</f>
        <v>0.28708133971291866</v>
      </c>
      <c r="V5" s="40">
        <v>3.5</v>
      </c>
      <c r="W5" s="48" t="s">
        <v>203</v>
      </c>
      <c r="X5" s="38"/>
    </row>
    <row r="6" spans="1:71" x14ac:dyDescent="0.2">
      <c r="A6" s="36" t="s">
        <v>18</v>
      </c>
      <c r="B6" s="37" t="s">
        <v>19</v>
      </c>
      <c r="C6" s="37" t="s">
        <v>23</v>
      </c>
      <c r="D6" s="36" t="s">
        <v>20</v>
      </c>
      <c r="E6" s="55" t="s">
        <v>204</v>
      </c>
      <c r="F6" s="64" t="s">
        <v>338</v>
      </c>
      <c r="G6" s="64" t="s">
        <v>201</v>
      </c>
      <c r="H6" s="59">
        <v>37491</v>
      </c>
      <c r="I6" s="113">
        <v>18</v>
      </c>
      <c r="J6" s="113">
        <v>13</v>
      </c>
      <c r="K6" s="113">
        <v>42</v>
      </c>
      <c r="L6" s="113">
        <v>91</v>
      </c>
      <c r="M6" s="113">
        <v>47</v>
      </c>
      <c r="N6" s="113">
        <v>21</v>
      </c>
      <c r="O6" s="38" t="s">
        <v>21</v>
      </c>
      <c r="P6" s="113">
        <v>0</v>
      </c>
      <c r="Q6" s="47" t="s">
        <v>103</v>
      </c>
      <c r="R6" s="38">
        <v>100</v>
      </c>
      <c r="S6" s="66">
        <v>127</v>
      </c>
      <c r="T6" s="38">
        <v>1</v>
      </c>
      <c r="U6" s="100">
        <f t="shared" si="0"/>
        <v>0.47244094488188976</v>
      </c>
      <c r="V6" s="40">
        <v>3.3</v>
      </c>
      <c r="W6" s="48" t="s">
        <v>203</v>
      </c>
      <c r="X6" s="38"/>
    </row>
    <row r="7" spans="1:71" x14ac:dyDescent="0.2">
      <c r="A7" s="36" t="s">
        <v>18</v>
      </c>
      <c r="B7" s="37" t="s">
        <v>19</v>
      </c>
      <c r="C7" s="37" t="s">
        <v>23</v>
      </c>
      <c r="D7" s="36" t="s">
        <v>20</v>
      </c>
      <c r="E7" s="55" t="s">
        <v>205</v>
      </c>
      <c r="F7" s="64" t="s">
        <v>339</v>
      </c>
      <c r="G7" s="64" t="s">
        <v>201</v>
      </c>
      <c r="H7" s="59">
        <v>37492</v>
      </c>
      <c r="I7" s="113">
        <v>18</v>
      </c>
      <c r="J7" s="113">
        <v>20</v>
      </c>
      <c r="K7" s="113">
        <v>20</v>
      </c>
      <c r="L7" s="113">
        <v>91</v>
      </c>
      <c r="M7" s="113">
        <v>35</v>
      </c>
      <c r="N7" s="113">
        <v>20</v>
      </c>
      <c r="O7" s="38" t="s">
        <v>21</v>
      </c>
      <c r="P7" s="113">
        <v>0</v>
      </c>
      <c r="Q7" s="47" t="s">
        <v>206</v>
      </c>
      <c r="R7" s="38">
        <v>70</v>
      </c>
      <c r="S7" s="66">
        <v>108</v>
      </c>
      <c r="T7" s="38">
        <v>1</v>
      </c>
      <c r="U7" s="100">
        <f t="shared" si="0"/>
        <v>0.55555555555555558</v>
      </c>
      <c r="V7" s="40">
        <v>3.5</v>
      </c>
      <c r="W7" s="48" t="s">
        <v>203</v>
      </c>
      <c r="X7" s="38"/>
    </row>
    <row r="8" spans="1:71" x14ac:dyDescent="0.2">
      <c r="A8" s="36" t="s">
        <v>18</v>
      </c>
      <c r="B8" s="37" t="s">
        <v>19</v>
      </c>
      <c r="C8" s="37" t="s">
        <v>23</v>
      </c>
      <c r="D8" s="36" t="s">
        <v>20</v>
      </c>
      <c r="E8" s="38" t="s">
        <v>205</v>
      </c>
      <c r="F8" s="69" t="s">
        <v>340</v>
      </c>
      <c r="G8" s="47" t="s">
        <v>201</v>
      </c>
      <c r="H8" s="59">
        <v>37493</v>
      </c>
      <c r="I8" s="113">
        <v>18</v>
      </c>
      <c r="J8" s="113">
        <v>21</v>
      </c>
      <c r="K8" s="113">
        <v>35</v>
      </c>
      <c r="L8" s="113">
        <v>91</v>
      </c>
      <c r="M8" s="113">
        <v>33</v>
      </c>
      <c r="N8" s="113">
        <v>15</v>
      </c>
      <c r="O8" s="38" t="s">
        <v>21</v>
      </c>
      <c r="P8" s="113">
        <v>0</v>
      </c>
      <c r="Q8" s="47" t="s">
        <v>206</v>
      </c>
      <c r="R8" s="38">
        <v>80</v>
      </c>
      <c r="S8" s="66">
        <v>115</v>
      </c>
      <c r="T8" s="38">
        <v>1</v>
      </c>
      <c r="U8" s="100">
        <f t="shared" si="0"/>
        <v>0.52173913043478259</v>
      </c>
      <c r="V8" s="40">
        <v>3.6</v>
      </c>
      <c r="W8" s="48" t="s">
        <v>203</v>
      </c>
      <c r="X8" s="38"/>
    </row>
    <row r="9" spans="1:71" ht="11.25" x14ac:dyDescent="0.2">
      <c r="A9" s="36" t="s">
        <v>18</v>
      </c>
      <c r="B9" s="37" t="s">
        <v>19</v>
      </c>
      <c r="C9" s="37" t="s">
        <v>23</v>
      </c>
      <c r="D9" s="36" t="s">
        <v>20</v>
      </c>
      <c r="E9" s="38" t="s">
        <v>324</v>
      </c>
      <c r="F9" s="47" t="s">
        <v>477</v>
      </c>
      <c r="G9" s="47" t="s">
        <v>291</v>
      </c>
      <c r="H9" s="57">
        <v>37520</v>
      </c>
      <c r="I9" s="113">
        <v>17</v>
      </c>
      <c r="J9" s="113">
        <v>29</v>
      </c>
      <c r="K9" s="113">
        <v>8</v>
      </c>
      <c r="L9" s="113">
        <v>92</v>
      </c>
      <c r="M9" s="113">
        <v>52</v>
      </c>
      <c r="N9" s="113">
        <v>43</v>
      </c>
      <c r="O9" s="38" t="s">
        <v>21</v>
      </c>
      <c r="P9" s="113">
        <v>225</v>
      </c>
      <c r="Q9" s="47" t="s">
        <v>471</v>
      </c>
      <c r="R9" s="38">
        <v>40</v>
      </c>
      <c r="S9" s="66">
        <v>154</v>
      </c>
      <c r="T9" s="38">
        <v>0</v>
      </c>
      <c r="U9" s="66">
        <f t="shared" si="0"/>
        <v>0</v>
      </c>
      <c r="V9" s="45">
        <v>0.75</v>
      </c>
      <c r="W9" s="48" t="s">
        <v>483</v>
      </c>
      <c r="X9" s="38"/>
      <c r="Y9" s="19"/>
    </row>
    <row r="10" spans="1:71" ht="11.25" x14ac:dyDescent="0.2">
      <c r="A10" s="36" t="s">
        <v>18</v>
      </c>
      <c r="B10" s="37" t="s">
        <v>19</v>
      </c>
      <c r="C10" s="37" t="s">
        <v>23</v>
      </c>
      <c r="D10" s="36" t="s">
        <v>20</v>
      </c>
      <c r="E10" s="38" t="s">
        <v>310</v>
      </c>
      <c r="F10" s="47" t="s">
        <v>470</v>
      </c>
      <c r="G10" s="47" t="s">
        <v>291</v>
      </c>
      <c r="H10" s="57">
        <v>37534</v>
      </c>
      <c r="I10" s="113">
        <v>17</v>
      </c>
      <c r="J10" s="113">
        <v>35</v>
      </c>
      <c r="K10" s="113">
        <v>0</v>
      </c>
      <c r="L10" s="113">
        <v>92</v>
      </c>
      <c r="M10" s="113">
        <v>22</v>
      </c>
      <c r="N10" s="113">
        <v>39</v>
      </c>
      <c r="O10" s="38" t="s">
        <v>21</v>
      </c>
      <c r="P10" s="113">
        <v>18</v>
      </c>
      <c r="Q10" s="47" t="s">
        <v>471</v>
      </c>
      <c r="R10" s="38">
        <v>80</v>
      </c>
      <c r="S10" s="66">
        <v>135</v>
      </c>
      <c r="T10" s="38">
        <v>0</v>
      </c>
      <c r="U10" s="66">
        <f t="shared" si="0"/>
        <v>0</v>
      </c>
      <c r="V10" s="38">
        <v>1</v>
      </c>
      <c r="W10" s="48" t="s">
        <v>475</v>
      </c>
      <c r="X10" s="38"/>
      <c r="Y10" s="19"/>
    </row>
    <row r="11" spans="1:71" ht="11.25" x14ac:dyDescent="0.2">
      <c r="A11" s="36" t="s">
        <v>18</v>
      </c>
      <c r="B11" s="37" t="s">
        <v>19</v>
      </c>
      <c r="C11" s="37" t="s">
        <v>23</v>
      </c>
      <c r="D11" s="36" t="s">
        <v>20</v>
      </c>
      <c r="E11" s="38" t="s">
        <v>310</v>
      </c>
      <c r="F11" s="47" t="s">
        <v>539</v>
      </c>
      <c r="G11" s="47" t="s">
        <v>291</v>
      </c>
      <c r="H11" s="57">
        <v>37534</v>
      </c>
      <c r="I11" s="113">
        <v>17</v>
      </c>
      <c r="J11" s="113">
        <v>35</v>
      </c>
      <c r="K11" s="113">
        <v>43</v>
      </c>
      <c r="L11" s="113">
        <v>92</v>
      </c>
      <c r="M11" s="113">
        <v>24</v>
      </c>
      <c r="N11" s="113">
        <v>16</v>
      </c>
      <c r="O11" s="38" t="s">
        <v>21</v>
      </c>
      <c r="P11" s="113">
        <v>200</v>
      </c>
      <c r="Q11" s="47" t="s">
        <v>474</v>
      </c>
      <c r="R11" s="38">
        <v>80</v>
      </c>
      <c r="S11" s="66">
        <v>80</v>
      </c>
      <c r="T11" s="38">
        <v>0</v>
      </c>
      <c r="U11" s="66">
        <f t="shared" si="0"/>
        <v>0</v>
      </c>
      <c r="V11" s="38">
        <v>1</v>
      </c>
      <c r="W11" s="48" t="s">
        <v>476</v>
      </c>
      <c r="X11" s="38"/>
      <c r="Y11" s="19"/>
    </row>
    <row r="12" spans="1:71" ht="11.25" x14ac:dyDescent="0.2">
      <c r="A12" s="36" t="s">
        <v>18</v>
      </c>
      <c r="B12" s="37" t="s">
        <v>19</v>
      </c>
      <c r="C12" s="37" t="s">
        <v>23</v>
      </c>
      <c r="D12" s="36" t="s">
        <v>20</v>
      </c>
      <c r="E12" s="38" t="s">
        <v>310</v>
      </c>
      <c r="F12" s="47" t="s">
        <v>472</v>
      </c>
      <c r="G12" s="47" t="s">
        <v>291</v>
      </c>
      <c r="H12" s="57">
        <v>37534</v>
      </c>
      <c r="I12" s="113">
        <v>17</v>
      </c>
      <c r="J12" s="113">
        <v>34</v>
      </c>
      <c r="K12" s="113">
        <v>52</v>
      </c>
      <c r="L12" s="113">
        <v>92</v>
      </c>
      <c r="M12" s="113">
        <v>22</v>
      </c>
      <c r="N12" s="113">
        <v>28</v>
      </c>
      <c r="O12" s="38" t="s">
        <v>21</v>
      </c>
      <c r="P12" s="113">
        <v>97</v>
      </c>
      <c r="Q12" s="47" t="s">
        <v>456</v>
      </c>
      <c r="R12" s="38">
        <v>50</v>
      </c>
      <c r="S12" s="66">
        <v>134</v>
      </c>
      <c r="T12" s="38">
        <v>0</v>
      </c>
      <c r="U12" s="66">
        <f t="shared" si="0"/>
        <v>0</v>
      </c>
      <c r="V12" s="38">
        <v>1</v>
      </c>
      <c r="W12" s="48" t="s">
        <v>473</v>
      </c>
      <c r="X12" s="38"/>
      <c r="Y12" s="19"/>
    </row>
    <row r="13" spans="1:71" ht="11.25" x14ac:dyDescent="0.2">
      <c r="A13" s="36" t="s">
        <v>18</v>
      </c>
      <c r="B13" s="37" t="s">
        <v>19</v>
      </c>
      <c r="C13" s="37" t="s">
        <v>23</v>
      </c>
      <c r="D13" s="36" t="s">
        <v>20</v>
      </c>
      <c r="E13" s="38" t="s">
        <v>467</v>
      </c>
      <c r="F13" s="47" t="s">
        <v>469</v>
      </c>
      <c r="G13" s="47" t="s">
        <v>291</v>
      </c>
      <c r="H13" s="57">
        <v>37539</v>
      </c>
      <c r="I13" s="113">
        <v>17</v>
      </c>
      <c r="J13" s="113">
        <v>29</v>
      </c>
      <c r="K13" s="113">
        <v>31</v>
      </c>
      <c r="L13" s="113">
        <v>92</v>
      </c>
      <c r="M13" s="113">
        <v>1</v>
      </c>
      <c r="N13" s="113">
        <v>17</v>
      </c>
      <c r="O13" s="38" t="s">
        <v>21</v>
      </c>
      <c r="P13" s="113">
        <v>77</v>
      </c>
      <c r="Q13" s="47" t="s">
        <v>468</v>
      </c>
      <c r="R13" s="38">
        <v>80</v>
      </c>
      <c r="S13" s="66">
        <v>130</v>
      </c>
      <c r="T13" s="38">
        <v>0</v>
      </c>
      <c r="U13" s="66">
        <f t="shared" si="0"/>
        <v>0</v>
      </c>
      <c r="V13" s="38">
        <v>0</v>
      </c>
      <c r="W13" s="48" t="s">
        <v>479</v>
      </c>
      <c r="X13" s="38"/>
      <c r="Y13" s="19"/>
    </row>
    <row r="14" spans="1:71" ht="11.25" x14ac:dyDescent="0.2">
      <c r="A14" s="36" t="s">
        <v>18</v>
      </c>
      <c r="B14" s="37" t="s">
        <v>19</v>
      </c>
      <c r="C14" s="37" t="s">
        <v>23</v>
      </c>
      <c r="D14" s="36" t="s">
        <v>20</v>
      </c>
      <c r="E14" s="38" t="s">
        <v>467</v>
      </c>
      <c r="F14" s="47" t="s">
        <v>466</v>
      </c>
      <c r="G14" s="47" t="s">
        <v>291</v>
      </c>
      <c r="H14" s="57">
        <v>37539</v>
      </c>
      <c r="I14" s="113">
        <v>17</v>
      </c>
      <c r="J14" s="113">
        <v>36</v>
      </c>
      <c r="K14" s="113">
        <v>31</v>
      </c>
      <c r="L14" s="113">
        <v>92</v>
      </c>
      <c r="M14" s="113">
        <v>0</v>
      </c>
      <c r="N14" s="113">
        <v>21</v>
      </c>
      <c r="O14" s="38" t="s">
        <v>21</v>
      </c>
      <c r="P14" s="113">
        <v>80</v>
      </c>
      <c r="Q14" s="47" t="s">
        <v>468</v>
      </c>
      <c r="R14" s="38">
        <v>80</v>
      </c>
      <c r="S14" s="66">
        <v>120</v>
      </c>
      <c r="T14" s="38">
        <v>0</v>
      </c>
      <c r="U14" s="66">
        <f t="shared" si="0"/>
        <v>0</v>
      </c>
      <c r="V14" s="38">
        <v>0</v>
      </c>
      <c r="W14" s="48" t="s">
        <v>480</v>
      </c>
      <c r="X14" s="38"/>
      <c r="Y14" s="19"/>
    </row>
    <row r="15" spans="1:71" x14ac:dyDescent="0.2">
      <c r="A15" s="36" t="s">
        <v>18</v>
      </c>
      <c r="B15" s="37" t="s">
        <v>19</v>
      </c>
      <c r="C15" s="37" t="s">
        <v>23</v>
      </c>
      <c r="D15" s="36" t="s">
        <v>20</v>
      </c>
      <c r="E15" s="38" t="s">
        <v>302</v>
      </c>
      <c r="F15" s="69" t="s">
        <v>299</v>
      </c>
      <c r="G15" s="47" t="s">
        <v>291</v>
      </c>
      <c r="H15" s="56">
        <v>37595</v>
      </c>
      <c r="I15" s="113">
        <v>17</v>
      </c>
      <c r="J15" s="113">
        <v>34</v>
      </c>
      <c r="K15" s="113">
        <v>8</v>
      </c>
      <c r="L15" s="113">
        <v>93</v>
      </c>
      <c r="M15" s="113">
        <v>26</v>
      </c>
      <c r="N15" s="113">
        <v>26</v>
      </c>
      <c r="O15" s="38" t="s">
        <v>21</v>
      </c>
      <c r="P15" s="113">
        <v>50</v>
      </c>
      <c r="Q15" s="47" t="s">
        <v>22</v>
      </c>
      <c r="R15" s="38">
        <v>100</v>
      </c>
      <c r="S15" s="66">
        <v>256</v>
      </c>
      <c r="T15" s="38">
        <v>0</v>
      </c>
      <c r="U15" s="66">
        <f t="shared" si="0"/>
        <v>0</v>
      </c>
      <c r="V15" s="38">
        <v>0</v>
      </c>
      <c r="W15" s="48" t="s">
        <v>300</v>
      </c>
      <c r="X15" s="38"/>
    </row>
    <row r="16" spans="1:71" x14ac:dyDescent="0.2">
      <c r="A16" s="36" t="s">
        <v>18</v>
      </c>
      <c r="B16" s="37" t="s">
        <v>19</v>
      </c>
      <c r="C16" s="37" t="s">
        <v>23</v>
      </c>
      <c r="D16" s="36" t="s">
        <v>20</v>
      </c>
      <c r="E16" s="38" t="s">
        <v>303</v>
      </c>
      <c r="F16" s="69" t="s">
        <v>296</v>
      </c>
      <c r="G16" s="47" t="s">
        <v>291</v>
      </c>
      <c r="H16" s="56">
        <v>37580</v>
      </c>
      <c r="I16" s="113">
        <v>17</v>
      </c>
      <c r="J16" s="113">
        <v>2</v>
      </c>
      <c r="K16" s="113">
        <v>24</v>
      </c>
      <c r="L16" s="113">
        <v>93</v>
      </c>
      <c r="M16" s="113">
        <v>48</v>
      </c>
      <c r="N16" s="113">
        <v>27</v>
      </c>
      <c r="O16" s="38" t="s">
        <v>21</v>
      </c>
      <c r="P16" s="113">
        <v>110</v>
      </c>
      <c r="Q16" s="47" t="s">
        <v>187</v>
      </c>
      <c r="R16" s="38">
        <v>0</v>
      </c>
      <c r="S16" s="66">
        <v>391</v>
      </c>
      <c r="T16" s="38">
        <v>0</v>
      </c>
      <c r="U16" s="66">
        <f t="shared" si="0"/>
        <v>0</v>
      </c>
      <c r="V16" s="38">
        <v>1</v>
      </c>
      <c r="W16" s="48" t="s">
        <v>293</v>
      </c>
      <c r="X16" s="38"/>
    </row>
    <row r="17" spans="1:71" x14ac:dyDescent="0.2">
      <c r="A17" s="36" t="s">
        <v>18</v>
      </c>
      <c r="B17" s="37" t="s">
        <v>19</v>
      </c>
      <c r="C17" s="37" t="s">
        <v>23</v>
      </c>
      <c r="D17" s="36" t="s">
        <v>20</v>
      </c>
      <c r="E17" s="38" t="s">
        <v>303</v>
      </c>
      <c r="F17" s="69" t="s">
        <v>295</v>
      </c>
      <c r="G17" s="47" t="s">
        <v>291</v>
      </c>
      <c r="H17" s="56">
        <v>37580</v>
      </c>
      <c r="I17" s="113">
        <v>17</v>
      </c>
      <c r="J17" s="113">
        <v>1</v>
      </c>
      <c r="K17" s="113">
        <v>57</v>
      </c>
      <c r="L17" s="113">
        <v>93</v>
      </c>
      <c r="M17" s="113">
        <v>48</v>
      </c>
      <c r="N17" s="113">
        <v>24</v>
      </c>
      <c r="O17" s="38" t="s">
        <v>21</v>
      </c>
      <c r="P17" s="113">
        <v>345</v>
      </c>
      <c r="Q17" s="47" t="s">
        <v>187</v>
      </c>
      <c r="R17" s="38">
        <v>50</v>
      </c>
      <c r="S17" s="66">
        <v>92</v>
      </c>
      <c r="T17" s="38">
        <v>0</v>
      </c>
      <c r="U17" s="66">
        <f t="shared" si="0"/>
        <v>0</v>
      </c>
      <c r="V17" s="38">
        <v>1</v>
      </c>
      <c r="W17" s="48" t="s">
        <v>292</v>
      </c>
      <c r="X17" s="38"/>
    </row>
    <row r="18" spans="1:71" x14ac:dyDescent="0.2">
      <c r="A18" s="36" t="s">
        <v>18</v>
      </c>
      <c r="B18" s="37" t="s">
        <v>19</v>
      </c>
      <c r="C18" s="37" t="s">
        <v>23</v>
      </c>
      <c r="D18" s="36" t="s">
        <v>20</v>
      </c>
      <c r="E18" s="38" t="s">
        <v>304</v>
      </c>
      <c r="F18" s="69" t="s">
        <v>294</v>
      </c>
      <c r="G18" s="47" t="s">
        <v>291</v>
      </c>
      <c r="H18" s="56">
        <v>37568</v>
      </c>
      <c r="I18" s="113">
        <v>16</v>
      </c>
      <c r="J18" s="113">
        <v>54</v>
      </c>
      <c r="K18" s="113">
        <v>38</v>
      </c>
      <c r="L18" s="113">
        <v>93</v>
      </c>
      <c r="M18" s="113">
        <v>36</v>
      </c>
      <c r="N18" s="113">
        <v>42</v>
      </c>
      <c r="O18" s="38" t="s">
        <v>21</v>
      </c>
      <c r="P18" s="113">
        <v>345</v>
      </c>
      <c r="Q18" s="47" t="s">
        <v>187</v>
      </c>
      <c r="R18" s="38">
        <v>40</v>
      </c>
      <c r="S18" s="66">
        <v>136</v>
      </c>
      <c r="T18" s="38">
        <v>0</v>
      </c>
      <c r="U18" s="66">
        <f t="shared" si="0"/>
        <v>0</v>
      </c>
      <c r="V18" s="38">
        <v>1</v>
      </c>
      <c r="W18" s="48" t="s">
        <v>297</v>
      </c>
      <c r="X18" s="38"/>
    </row>
    <row r="19" spans="1:71" x14ac:dyDescent="0.2">
      <c r="A19" s="36" t="s">
        <v>18</v>
      </c>
      <c r="B19" s="37" t="s">
        <v>19</v>
      </c>
      <c r="C19" s="37" t="s">
        <v>23</v>
      </c>
      <c r="D19" s="36" t="s">
        <v>20</v>
      </c>
      <c r="E19" s="38" t="s">
        <v>128</v>
      </c>
      <c r="F19" s="69" t="s">
        <v>129</v>
      </c>
      <c r="G19" s="47" t="s">
        <v>130</v>
      </c>
      <c r="H19" s="56">
        <v>37568</v>
      </c>
      <c r="I19" s="113">
        <v>25</v>
      </c>
      <c r="J19" s="113">
        <v>27</v>
      </c>
      <c r="K19" s="113">
        <v>54</v>
      </c>
      <c r="L19" s="113">
        <v>99</v>
      </c>
      <c r="M19" s="113">
        <v>30</v>
      </c>
      <c r="N19" s="113">
        <v>58</v>
      </c>
      <c r="O19" s="38" t="s">
        <v>21</v>
      </c>
      <c r="P19" s="113">
        <v>199</v>
      </c>
      <c r="Q19" s="47" t="s">
        <v>132</v>
      </c>
      <c r="R19" s="38">
        <v>70</v>
      </c>
      <c r="S19" s="66">
        <v>120</v>
      </c>
      <c r="T19" s="38">
        <v>0</v>
      </c>
      <c r="U19" s="66">
        <f t="shared" si="0"/>
        <v>0</v>
      </c>
      <c r="V19" s="45">
        <v>0.75</v>
      </c>
      <c r="W19" s="48" t="s">
        <v>76</v>
      </c>
      <c r="X19" s="38"/>
    </row>
    <row r="20" spans="1:71" x14ac:dyDescent="0.2">
      <c r="A20" s="36" t="s">
        <v>18</v>
      </c>
      <c r="B20" s="37" t="s">
        <v>19</v>
      </c>
      <c r="C20" s="37" t="s">
        <v>23</v>
      </c>
      <c r="D20" s="36" t="s">
        <v>20</v>
      </c>
      <c r="E20" s="38" t="s">
        <v>128</v>
      </c>
      <c r="F20" s="69" t="s">
        <v>131</v>
      </c>
      <c r="G20" s="47" t="s">
        <v>130</v>
      </c>
      <c r="H20" s="56">
        <v>37568</v>
      </c>
      <c r="I20" s="113">
        <v>24</v>
      </c>
      <c r="J20" s="113">
        <v>46</v>
      </c>
      <c r="K20" s="113">
        <v>4</v>
      </c>
      <c r="L20" s="113">
        <v>99</v>
      </c>
      <c r="M20" s="113">
        <v>39</v>
      </c>
      <c r="N20" s="113">
        <v>2</v>
      </c>
      <c r="O20" s="38" t="s">
        <v>21</v>
      </c>
      <c r="P20" s="113">
        <v>455</v>
      </c>
      <c r="Q20" s="47" t="s">
        <v>132</v>
      </c>
      <c r="R20" s="38">
        <v>70</v>
      </c>
      <c r="S20" s="66">
        <v>150</v>
      </c>
      <c r="T20" s="38">
        <v>0</v>
      </c>
      <c r="U20" s="66">
        <f t="shared" si="0"/>
        <v>0</v>
      </c>
      <c r="V20" s="45">
        <v>0.75</v>
      </c>
      <c r="W20" s="48" t="s">
        <v>76</v>
      </c>
      <c r="X20" s="38"/>
    </row>
    <row r="21" spans="1:71" x14ac:dyDescent="0.2">
      <c r="A21" s="36" t="s">
        <v>18</v>
      </c>
      <c r="B21" s="37" t="s">
        <v>19</v>
      </c>
      <c r="C21" s="37" t="s">
        <v>23</v>
      </c>
      <c r="D21" s="36" t="s">
        <v>20</v>
      </c>
      <c r="E21" s="38" t="s">
        <v>135</v>
      </c>
      <c r="F21" s="69" t="s">
        <v>582</v>
      </c>
      <c r="G21" s="47" t="s">
        <v>130</v>
      </c>
      <c r="H21" s="56">
        <v>37571</v>
      </c>
      <c r="I21" s="113">
        <v>25</v>
      </c>
      <c r="J21" s="113">
        <v>14</v>
      </c>
      <c r="K21" s="113">
        <v>1</v>
      </c>
      <c r="L21" s="113">
        <v>99</v>
      </c>
      <c r="M21" s="113">
        <v>31</v>
      </c>
      <c r="N21" s="113">
        <v>0</v>
      </c>
      <c r="O21" s="38" t="s">
        <v>21</v>
      </c>
      <c r="P21" s="113">
        <v>172</v>
      </c>
      <c r="Q21" s="47" t="s">
        <v>121</v>
      </c>
      <c r="R21" s="38">
        <v>70</v>
      </c>
      <c r="S21" s="66">
        <v>270</v>
      </c>
      <c r="T21" s="38">
        <v>0</v>
      </c>
      <c r="U21" s="66">
        <f t="shared" si="0"/>
        <v>0</v>
      </c>
      <c r="V21" s="45">
        <v>0.75</v>
      </c>
      <c r="W21" s="48" t="s">
        <v>76</v>
      </c>
      <c r="X21" s="38"/>
    </row>
    <row r="22" spans="1:71" x14ac:dyDescent="0.2">
      <c r="A22" s="36" t="s">
        <v>18</v>
      </c>
      <c r="B22" s="37" t="s">
        <v>19</v>
      </c>
      <c r="C22" s="37" t="s">
        <v>23</v>
      </c>
      <c r="D22" s="36" t="s">
        <v>20</v>
      </c>
      <c r="E22" s="55" t="s">
        <v>183</v>
      </c>
      <c r="F22" s="64" t="s">
        <v>252</v>
      </c>
      <c r="G22" s="64" t="s">
        <v>28</v>
      </c>
      <c r="H22" s="59">
        <v>37565</v>
      </c>
      <c r="I22" s="113">
        <v>18</v>
      </c>
      <c r="J22" s="113">
        <v>8</v>
      </c>
      <c r="K22" s="113">
        <v>59</v>
      </c>
      <c r="L22" s="113">
        <v>96</v>
      </c>
      <c r="M22" s="113">
        <v>20</v>
      </c>
      <c r="N22" s="113">
        <v>38</v>
      </c>
      <c r="O22" s="38" t="s">
        <v>21</v>
      </c>
      <c r="P22" s="113">
        <v>79</v>
      </c>
      <c r="Q22" s="47" t="s">
        <v>184</v>
      </c>
      <c r="R22" s="38">
        <v>70</v>
      </c>
      <c r="S22" s="66">
        <v>264</v>
      </c>
      <c r="T22" s="38">
        <v>0</v>
      </c>
      <c r="U22" s="66">
        <f t="shared" si="0"/>
        <v>0</v>
      </c>
      <c r="V22" s="45">
        <v>0.75</v>
      </c>
      <c r="W22" s="48" t="s">
        <v>185</v>
      </c>
      <c r="X22" s="38"/>
    </row>
    <row r="23" spans="1:71" x14ac:dyDescent="0.2">
      <c r="A23" s="36" t="s">
        <v>18</v>
      </c>
      <c r="B23" s="37" t="s">
        <v>19</v>
      </c>
      <c r="C23" s="37" t="s">
        <v>23</v>
      </c>
      <c r="D23" s="36" t="s">
        <v>20</v>
      </c>
      <c r="E23" s="55" t="s">
        <v>186</v>
      </c>
      <c r="F23" s="64" t="s">
        <v>253</v>
      </c>
      <c r="G23" s="64" t="s">
        <v>28</v>
      </c>
      <c r="H23" s="59">
        <v>37567</v>
      </c>
      <c r="I23" s="113">
        <v>17</v>
      </c>
      <c r="J23" s="113">
        <v>46</v>
      </c>
      <c r="K23" s="113">
        <v>27</v>
      </c>
      <c r="L23" s="113">
        <v>96</v>
      </c>
      <c r="M23" s="113">
        <v>19</v>
      </c>
      <c r="N23" s="113">
        <v>24</v>
      </c>
      <c r="O23" s="38" t="s">
        <v>21</v>
      </c>
      <c r="P23" s="113">
        <v>130</v>
      </c>
      <c r="Q23" s="47" t="s">
        <v>187</v>
      </c>
      <c r="R23" s="38">
        <v>40</v>
      </c>
      <c r="S23" s="66">
        <v>295</v>
      </c>
      <c r="T23" s="38">
        <v>0</v>
      </c>
      <c r="U23" s="66">
        <f t="shared" si="0"/>
        <v>0</v>
      </c>
      <c r="V23" s="45">
        <v>0.75</v>
      </c>
      <c r="W23" s="48" t="s">
        <v>188</v>
      </c>
      <c r="X23" s="38"/>
    </row>
    <row r="24" spans="1:71" x14ac:dyDescent="0.2">
      <c r="A24" s="36" t="s">
        <v>18</v>
      </c>
      <c r="B24" s="37" t="s">
        <v>19</v>
      </c>
      <c r="C24" s="37" t="s">
        <v>23</v>
      </c>
      <c r="D24" s="36" t="s">
        <v>20</v>
      </c>
      <c r="E24" s="55" t="s">
        <v>189</v>
      </c>
      <c r="F24" s="64" t="s">
        <v>190</v>
      </c>
      <c r="G24" s="64" t="s">
        <v>28</v>
      </c>
      <c r="H24" s="59">
        <v>37573</v>
      </c>
      <c r="I24" s="113">
        <v>17</v>
      </c>
      <c r="J24" s="113">
        <v>15</v>
      </c>
      <c r="K24" s="113">
        <v>56</v>
      </c>
      <c r="L24" s="113">
        <v>95</v>
      </c>
      <c r="M24" s="113">
        <v>32</v>
      </c>
      <c r="N24" s="113">
        <v>27</v>
      </c>
      <c r="O24" s="38" t="s">
        <v>21</v>
      </c>
      <c r="P24" s="113" t="s">
        <v>306</v>
      </c>
      <c r="Q24" s="47" t="s">
        <v>191</v>
      </c>
      <c r="R24" s="38">
        <v>60</v>
      </c>
      <c r="S24" s="66">
        <v>97</v>
      </c>
      <c r="T24" s="38">
        <v>0</v>
      </c>
      <c r="U24" s="66">
        <f t="shared" si="0"/>
        <v>0</v>
      </c>
      <c r="V24" s="45">
        <v>0.75</v>
      </c>
      <c r="W24" s="48" t="s">
        <v>192</v>
      </c>
      <c r="X24" s="38"/>
    </row>
    <row r="25" spans="1:71" x14ac:dyDescent="0.2">
      <c r="A25" s="36" t="s">
        <v>18</v>
      </c>
      <c r="B25" s="37" t="s">
        <v>19</v>
      </c>
      <c r="C25" s="37" t="s">
        <v>23</v>
      </c>
      <c r="D25" s="36" t="s">
        <v>20</v>
      </c>
      <c r="E25" s="55" t="s">
        <v>193</v>
      </c>
      <c r="F25" s="64" t="s">
        <v>194</v>
      </c>
      <c r="G25" s="64" t="s">
        <v>28</v>
      </c>
      <c r="H25" s="59">
        <v>37572</v>
      </c>
      <c r="I25" s="113">
        <v>17</v>
      </c>
      <c r="J25" s="113">
        <v>10</v>
      </c>
      <c r="K25" s="113">
        <v>15</v>
      </c>
      <c r="L25" s="113">
        <v>95</v>
      </c>
      <c r="M25" s="113">
        <v>20</v>
      </c>
      <c r="N25" s="113">
        <v>26</v>
      </c>
      <c r="O25" s="38" t="s">
        <v>21</v>
      </c>
      <c r="P25" s="113" t="s">
        <v>306</v>
      </c>
      <c r="Q25" s="47" t="s">
        <v>195</v>
      </c>
      <c r="R25" s="38">
        <v>70</v>
      </c>
      <c r="S25" s="66">
        <v>115</v>
      </c>
      <c r="T25" s="38">
        <v>0</v>
      </c>
      <c r="U25" s="66">
        <f t="shared" si="0"/>
        <v>0</v>
      </c>
      <c r="V25" s="38">
        <v>1</v>
      </c>
      <c r="W25" s="48" t="s">
        <v>192</v>
      </c>
      <c r="X25" s="38"/>
    </row>
    <row r="26" spans="1:71" x14ac:dyDescent="0.2">
      <c r="A26" s="36" t="s">
        <v>18</v>
      </c>
      <c r="B26" s="37" t="s">
        <v>19</v>
      </c>
      <c r="C26" s="37" t="s">
        <v>23</v>
      </c>
      <c r="D26" s="36" t="s">
        <v>20</v>
      </c>
      <c r="E26" s="55" t="s">
        <v>193</v>
      </c>
      <c r="F26" s="64" t="s">
        <v>196</v>
      </c>
      <c r="G26" s="64" t="s">
        <v>28</v>
      </c>
      <c r="H26" s="59">
        <v>37572</v>
      </c>
      <c r="I26" s="113">
        <v>17</v>
      </c>
      <c r="J26" s="113">
        <v>12</v>
      </c>
      <c r="K26" s="113">
        <v>26</v>
      </c>
      <c r="L26" s="113">
        <v>95</v>
      </c>
      <c r="M26" s="113">
        <v>12</v>
      </c>
      <c r="N26" s="113">
        <v>35</v>
      </c>
      <c r="O26" s="38" t="s">
        <v>21</v>
      </c>
      <c r="P26" s="113" t="s">
        <v>306</v>
      </c>
      <c r="Q26" s="47" t="s">
        <v>197</v>
      </c>
      <c r="R26" s="38">
        <v>90</v>
      </c>
      <c r="S26" s="66">
        <v>197</v>
      </c>
      <c r="T26" s="38">
        <v>0</v>
      </c>
      <c r="U26" s="66">
        <f t="shared" si="0"/>
        <v>0</v>
      </c>
      <c r="V26" s="38">
        <v>1</v>
      </c>
      <c r="W26" s="48" t="s">
        <v>198</v>
      </c>
      <c r="X26" s="38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</row>
    <row r="27" spans="1:71" x14ac:dyDescent="0.2">
      <c r="A27" s="36" t="s">
        <v>18</v>
      </c>
      <c r="B27" s="37" t="s">
        <v>19</v>
      </c>
      <c r="C27" s="37" t="s">
        <v>23</v>
      </c>
      <c r="D27" s="36" t="s">
        <v>20</v>
      </c>
      <c r="E27" s="55" t="s">
        <v>199</v>
      </c>
      <c r="F27" s="64" t="s">
        <v>550</v>
      </c>
      <c r="G27" s="64" t="s">
        <v>28</v>
      </c>
      <c r="H27" s="59">
        <v>37574</v>
      </c>
      <c r="I27" s="113">
        <v>17</v>
      </c>
      <c r="J27" s="113">
        <v>11</v>
      </c>
      <c r="K27" s="113">
        <v>44</v>
      </c>
      <c r="L27" s="113">
        <v>94</v>
      </c>
      <c r="M27" s="113">
        <v>46</v>
      </c>
      <c r="N27" s="113">
        <v>35</v>
      </c>
      <c r="O27" s="38" t="s">
        <v>21</v>
      </c>
      <c r="P27" s="113" t="s">
        <v>306</v>
      </c>
      <c r="Q27" s="47" t="s">
        <v>22</v>
      </c>
      <c r="R27" s="38">
        <v>40</v>
      </c>
      <c r="S27" s="66">
        <v>183</v>
      </c>
      <c r="T27" s="38">
        <v>0</v>
      </c>
      <c r="U27" s="66">
        <f t="shared" si="0"/>
        <v>0</v>
      </c>
      <c r="V27" s="38">
        <v>0</v>
      </c>
      <c r="W27" s="48" t="s">
        <v>185</v>
      </c>
      <c r="X27" s="38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</row>
    <row r="28" spans="1:71" x14ac:dyDescent="0.2">
      <c r="A28" s="36" t="s">
        <v>18</v>
      </c>
      <c r="B28" s="37" t="s">
        <v>19</v>
      </c>
      <c r="C28" s="37" t="s">
        <v>23</v>
      </c>
      <c r="D28" s="36" t="s">
        <v>20</v>
      </c>
      <c r="E28" s="38" t="s">
        <v>242</v>
      </c>
      <c r="F28" s="69" t="s">
        <v>241</v>
      </c>
      <c r="G28" s="47" t="s">
        <v>153</v>
      </c>
      <c r="H28" s="56">
        <v>37415</v>
      </c>
      <c r="I28" s="113">
        <v>20</v>
      </c>
      <c r="J28" s="113">
        <v>18</v>
      </c>
      <c r="K28" s="113">
        <v>36</v>
      </c>
      <c r="L28" s="113">
        <v>97</v>
      </c>
      <c r="M28" s="113">
        <v>50</v>
      </c>
      <c r="N28" s="113">
        <v>9</v>
      </c>
      <c r="O28" s="38" t="s">
        <v>21</v>
      </c>
      <c r="P28" s="113">
        <v>600</v>
      </c>
      <c r="Q28" s="47" t="s">
        <v>243</v>
      </c>
      <c r="R28" s="38">
        <v>80</v>
      </c>
      <c r="S28" s="66">
        <v>165</v>
      </c>
      <c r="T28" s="38">
        <v>0</v>
      </c>
      <c r="U28" s="66">
        <f t="shared" si="0"/>
        <v>0</v>
      </c>
      <c r="V28" s="38">
        <v>0</v>
      </c>
      <c r="W28" s="48" t="s">
        <v>104</v>
      </c>
      <c r="X28" s="38"/>
    </row>
    <row r="29" spans="1:71" x14ac:dyDescent="0.2">
      <c r="A29" s="36" t="s">
        <v>18</v>
      </c>
      <c r="B29" s="37" t="s">
        <v>19</v>
      </c>
      <c r="C29" s="37" t="s">
        <v>23</v>
      </c>
      <c r="D29" s="36" t="s">
        <v>20</v>
      </c>
      <c r="E29" s="38" t="s">
        <v>242</v>
      </c>
      <c r="F29" s="69" t="s">
        <v>244</v>
      </c>
      <c r="G29" s="47" t="s">
        <v>153</v>
      </c>
      <c r="H29" s="56">
        <v>37415</v>
      </c>
      <c r="I29" s="113">
        <v>20</v>
      </c>
      <c r="J29" s="113">
        <v>24</v>
      </c>
      <c r="K29" s="113">
        <v>15</v>
      </c>
      <c r="L29" s="113">
        <v>97</v>
      </c>
      <c r="M29" s="113">
        <v>54</v>
      </c>
      <c r="N29" s="113">
        <v>12</v>
      </c>
      <c r="O29" s="38" t="s">
        <v>21</v>
      </c>
      <c r="P29" s="113">
        <v>800</v>
      </c>
      <c r="Q29" s="47" t="s">
        <v>243</v>
      </c>
      <c r="R29" s="38">
        <v>80</v>
      </c>
      <c r="S29" s="66">
        <v>198</v>
      </c>
      <c r="T29" s="38">
        <v>0</v>
      </c>
      <c r="U29" s="66">
        <f t="shared" si="0"/>
        <v>0</v>
      </c>
      <c r="V29" s="38">
        <v>0</v>
      </c>
      <c r="W29" s="48" t="s">
        <v>104</v>
      </c>
      <c r="X29" s="38"/>
    </row>
    <row r="30" spans="1:71" x14ac:dyDescent="0.2">
      <c r="A30" s="36" t="s">
        <v>18</v>
      </c>
      <c r="B30" s="37" t="s">
        <v>19</v>
      </c>
      <c r="C30" s="37" t="s">
        <v>23</v>
      </c>
      <c r="D30" s="36" t="s">
        <v>20</v>
      </c>
      <c r="E30" s="38" t="s">
        <v>245</v>
      </c>
      <c r="F30" s="69" t="s">
        <v>246</v>
      </c>
      <c r="G30" s="47" t="s">
        <v>153</v>
      </c>
      <c r="H30" s="56">
        <v>37437</v>
      </c>
      <c r="I30" s="113">
        <v>20</v>
      </c>
      <c r="J30" s="113">
        <v>42</v>
      </c>
      <c r="K30" s="113">
        <v>8</v>
      </c>
      <c r="L30" s="113">
        <v>97</v>
      </c>
      <c r="M30" s="113">
        <v>50</v>
      </c>
      <c r="N30" s="113">
        <v>8</v>
      </c>
      <c r="O30" s="38" t="s">
        <v>21</v>
      </c>
      <c r="P30" s="113">
        <v>156</v>
      </c>
      <c r="Q30" s="47" t="s">
        <v>247</v>
      </c>
      <c r="R30" s="38">
        <v>80</v>
      </c>
      <c r="S30" s="66">
        <v>180</v>
      </c>
      <c r="T30" s="38">
        <v>0</v>
      </c>
      <c r="U30" s="66">
        <f t="shared" si="0"/>
        <v>0</v>
      </c>
      <c r="V30" s="38">
        <v>0</v>
      </c>
      <c r="W30" s="48" t="s">
        <v>104</v>
      </c>
      <c r="X30" s="38"/>
    </row>
    <row r="31" spans="1:71" x14ac:dyDescent="0.2">
      <c r="A31" s="36" t="s">
        <v>18</v>
      </c>
      <c r="B31" s="37" t="s">
        <v>19</v>
      </c>
      <c r="C31" s="37" t="s">
        <v>23</v>
      </c>
      <c r="D31" s="36" t="s">
        <v>20</v>
      </c>
      <c r="E31" s="38" t="s">
        <v>245</v>
      </c>
      <c r="F31" s="69" t="s">
        <v>248</v>
      </c>
      <c r="G31" s="47" t="s">
        <v>153</v>
      </c>
      <c r="H31" s="56">
        <v>37437</v>
      </c>
      <c r="I31" s="113">
        <v>20</v>
      </c>
      <c r="J31" s="113">
        <v>45</v>
      </c>
      <c r="K31" s="113">
        <v>1</v>
      </c>
      <c r="L31" s="113">
        <v>97</v>
      </c>
      <c r="M31" s="113">
        <v>55</v>
      </c>
      <c r="N31" s="113">
        <v>8</v>
      </c>
      <c r="O31" s="38" t="s">
        <v>21</v>
      </c>
      <c r="P31" s="113">
        <v>180</v>
      </c>
      <c r="Q31" s="47" t="s">
        <v>247</v>
      </c>
      <c r="R31" s="38">
        <v>80</v>
      </c>
      <c r="S31" s="66">
        <v>240</v>
      </c>
      <c r="T31" s="38">
        <v>0</v>
      </c>
      <c r="U31" s="66">
        <f t="shared" si="0"/>
        <v>0</v>
      </c>
      <c r="V31" s="38">
        <v>0</v>
      </c>
      <c r="W31" s="48" t="s">
        <v>104</v>
      </c>
      <c r="X31" s="38"/>
    </row>
    <row r="32" spans="1:71" ht="11.25" x14ac:dyDescent="0.2">
      <c r="A32" s="36" t="s">
        <v>18</v>
      </c>
      <c r="B32" s="37" t="s">
        <v>19</v>
      </c>
      <c r="C32" s="37" t="s">
        <v>23</v>
      </c>
      <c r="D32" s="36" t="s">
        <v>20</v>
      </c>
      <c r="E32" s="38" t="s">
        <v>102</v>
      </c>
      <c r="F32" s="47" t="s">
        <v>436</v>
      </c>
      <c r="G32" s="47" t="s">
        <v>141</v>
      </c>
      <c r="H32" s="57">
        <v>37463</v>
      </c>
      <c r="I32" s="113">
        <v>21</v>
      </c>
      <c r="J32" s="113">
        <v>53</v>
      </c>
      <c r="K32" s="113">
        <v>12</v>
      </c>
      <c r="L32" s="113">
        <v>98</v>
      </c>
      <c r="M32" s="113">
        <v>45</v>
      </c>
      <c r="N32" s="113">
        <v>14</v>
      </c>
      <c r="O32" s="38" t="s">
        <v>21</v>
      </c>
      <c r="P32" s="113">
        <v>112</v>
      </c>
      <c r="Q32" s="47" t="s">
        <v>451</v>
      </c>
      <c r="R32" s="38">
        <v>95</v>
      </c>
      <c r="S32" s="66">
        <v>160</v>
      </c>
      <c r="T32" s="38">
        <v>0</v>
      </c>
      <c r="U32" s="66">
        <f t="shared" si="0"/>
        <v>0</v>
      </c>
      <c r="V32" s="40">
        <v>0.5</v>
      </c>
      <c r="W32" s="48" t="s">
        <v>104</v>
      </c>
      <c r="X32" s="38"/>
      <c r="Y32" s="19"/>
    </row>
    <row r="33" spans="1:25" x14ac:dyDescent="0.2">
      <c r="A33" s="36" t="s">
        <v>18</v>
      </c>
      <c r="B33" s="37" t="s">
        <v>19</v>
      </c>
      <c r="C33" s="37" t="s">
        <v>23</v>
      </c>
      <c r="D33" s="36" t="s">
        <v>20</v>
      </c>
      <c r="E33" s="38" t="s">
        <v>142</v>
      </c>
      <c r="F33" s="69" t="s">
        <v>140</v>
      </c>
      <c r="G33" s="47" t="s">
        <v>141</v>
      </c>
      <c r="H33" s="56">
        <v>37454</v>
      </c>
      <c r="I33" s="113">
        <v>22</v>
      </c>
      <c r="J33" s="113">
        <v>33</v>
      </c>
      <c r="K33" s="113">
        <v>18</v>
      </c>
      <c r="L33" s="113">
        <v>99</v>
      </c>
      <c r="M33" s="113">
        <v>20</v>
      </c>
      <c r="N33" s="113">
        <v>43</v>
      </c>
      <c r="O33" s="38" t="s">
        <v>21</v>
      </c>
      <c r="P33" s="113">
        <v>301</v>
      </c>
      <c r="Q33" s="47" t="s">
        <v>143</v>
      </c>
      <c r="R33" s="38">
        <v>50</v>
      </c>
      <c r="S33" s="66">
        <v>322</v>
      </c>
      <c r="T33" s="38">
        <v>0</v>
      </c>
      <c r="U33" s="66">
        <f t="shared" si="0"/>
        <v>0</v>
      </c>
      <c r="V33" s="38">
        <v>2</v>
      </c>
      <c r="W33" s="48" t="s">
        <v>92</v>
      </c>
      <c r="X33" s="38"/>
    </row>
    <row r="34" spans="1:25" x14ac:dyDescent="0.2">
      <c r="A34" s="36" t="s">
        <v>18</v>
      </c>
      <c r="B34" s="37" t="s">
        <v>19</v>
      </c>
      <c r="C34" s="37" t="s">
        <v>23</v>
      </c>
      <c r="D34" s="36" t="s">
        <v>20</v>
      </c>
      <c r="E34" s="38" t="s">
        <v>146</v>
      </c>
      <c r="F34" s="69" t="s">
        <v>444</v>
      </c>
      <c r="G34" s="47" t="s">
        <v>141</v>
      </c>
      <c r="H34" s="56">
        <v>37352</v>
      </c>
      <c r="I34" s="113">
        <v>21</v>
      </c>
      <c r="J34" s="113">
        <v>45</v>
      </c>
      <c r="K34" s="113">
        <v>9</v>
      </c>
      <c r="L34" s="113">
        <v>98</v>
      </c>
      <c r="M34" s="113">
        <v>24</v>
      </c>
      <c r="N34" s="113">
        <v>3</v>
      </c>
      <c r="O34" s="38" t="s">
        <v>21</v>
      </c>
      <c r="P34" s="113">
        <v>130</v>
      </c>
      <c r="Q34" s="47" t="s">
        <v>145</v>
      </c>
      <c r="R34" s="38">
        <v>50</v>
      </c>
      <c r="S34" s="66">
        <v>165</v>
      </c>
      <c r="T34" s="38">
        <v>0</v>
      </c>
      <c r="U34" s="66">
        <f t="shared" si="0"/>
        <v>0</v>
      </c>
      <c r="V34" s="38">
        <v>2</v>
      </c>
      <c r="W34" s="48" t="s">
        <v>104</v>
      </c>
      <c r="X34" s="38"/>
    </row>
    <row r="35" spans="1:25" ht="11.25" x14ac:dyDescent="0.2">
      <c r="A35" s="36" t="s">
        <v>18</v>
      </c>
      <c r="B35" s="37" t="s">
        <v>19</v>
      </c>
      <c r="C35" s="37" t="s">
        <v>23</v>
      </c>
      <c r="D35" s="36" t="s">
        <v>20</v>
      </c>
      <c r="E35" s="38" t="s">
        <v>317</v>
      </c>
      <c r="F35" s="47" t="s">
        <v>487</v>
      </c>
      <c r="G35" s="47" t="s">
        <v>209</v>
      </c>
      <c r="H35" s="57">
        <v>37513</v>
      </c>
      <c r="I35" s="113">
        <v>18</v>
      </c>
      <c r="J35" s="113">
        <v>3</v>
      </c>
      <c r="K35" s="113">
        <v>8</v>
      </c>
      <c r="L35" s="113">
        <v>93</v>
      </c>
      <c r="M35" s="113">
        <v>56</v>
      </c>
      <c r="N35" s="113">
        <v>21</v>
      </c>
      <c r="O35" s="38" t="s">
        <v>21</v>
      </c>
      <c r="P35" s="113">
        <v>11</v>
      </c>
      <c r="Q35" s="47" t="s">
        <v>488</v>
      </c>
      <c r="R35" s="38">
        <v>100</v>
      </c>
      <c r="S35" s="66">
        <v>345</v>
      </c>
      <c r="T35" s="38">
        <v>0</v>
      </c>
      <c r="U35" s="66">
        <f t="shared" si="0"/>
        <v>0</v>
      </c>
      <c r="V35" s="38">
        <v>1</v>
      </c>
      <c r="W35" s="48" t="s">
        <v>489</v>
      </c>
      <c r="X35" s="38"/>
      <c r="Y35" s="19"/>
    </row>
    <row r="36" spans="1:25" ht="11.25" x14ac:dyDescent="0.2">
      <c r="A36" s="36" t="s">
        <v>18</v>
      </c>
      <c r="B36" s="37" t="s">
        <v>19</v>
      </c>
      <c r="C36" s="37" t="s">
        <v>23</v>
      </c>
      <c r="D36" s="36" t="s">
        <v>20</v>
      </c>
      <c r="E36" s="38" t="s">
        <v>319</v>
      </c>
      <c r="F36" s="47" t="s">
        <v>510</v>
      </c>
      <c r="G36" s="47" t="s">
        <v>209</v>
      </c>
      <c r="H36" s="57">
        <v>37492</v>
      </c>
      <c r="I36" s="113">
        <v>18</v>
      </c>
      <c r="J36" s="113">
        <v>17</v>
      </c>
      <c r="K36" s="113">
        <v>6</v>
      </c>
      <c r="L36" s="113">
        <v>93</v>
      </c>
      <c r="M36" s="113">
        <v>7</v>
      </c>
      <c r="N36" s="113">
        <v>9</v>
      </c>
      <c r="O36" s="38" t="s">
        <v>21</v>
      </c>
      <c r="P36" s="113">
        <v>2</v>
      </c>
      <c r="Q36" s="47" t="s">
        <v>511</v>
      </c>
      <c r="R36" s="38">
        <v>90</v>
      </c>
      <c r="S36" s="66">
        <v>325</v>
      </c>
      <c r="T36" s="38">
        <v>0</v>
      </c>
      <c r="U36" s="66">
        <f t="shared" si="0"/>
        <v>0</v>
      </c>
      <c r="V36" s="38">
        <v>0</v>
      </c>
      <c r="W36" s="48" t="s">
        <v>501</v>
      </c>
      <c r="X36" s="38"/>
      <c r="Y36" s="19"/>
    </row>
    <row r="37" spans="1:25" ht="11.25" x14ac:dyDescent="0.2">
      <c r="A37" s="36" t="s">
        <v>18</v>
      </c>
      <c r="B37" s="37" t="s">
        <v>19</v>
      </c>
      <c r="C37" s="37" t="s">
        <v>23</v>
      </c>
      <c r="D37" s="36" t="s">
        <v>20</v>
      </c>
      <c r="E37" s="38" t="s">
        <v>319</v>
      </c>
      <c r="F37" s="47" t="s">
        <v>536</v>
      </c>
      <c r="G37" s="47" t="s">
        <v>209</v>
      </c>
      <c r="H37" s="57">
        <v>37492</v>
      </c>
      <c r="I37" s="113">
        <v>18</v>
      </c>
      <c r="J37" s="113">
        <v>15</v>
      </c>
      <c r="K37" s="113">
        <v>27</v>
      </c>
      <c r="L37" s="113">
        <v>93</v>
      </c>
      <c r="M37" s="113">
        <v>9</v>
      </c>
      <c r="N37" s="113">
        <v>4</v>
      </c>
      <c r="O37" s="38" t="s">
        <v>21</v>
      </c>
      <c r="P37" s="113">
        <v>35</v>
      </c>
      <c r="Q37" s="47" t="s">
        <v>509</v>
      </c>
      <c r="R37" s="38">
        <v>90</v>
      </c>
      <c r="S37" s="66">
        <v>420</v>
      </c>
      <c r="T37" s="38">
        <v>0</v>
      </c>
      <c r="U37" s="66">
        <f t="shared" si="0"/>
        <v>0</v>
      </c>
      <c r="V37" s="38">
        <v>0</v>
      </c>
      <c r="W37" s="48" t="s">
        <v>501</v>
      </c>
      <c r="X37" s="38"/>
      <c r="Y37" s="19"/>
    </row>
    <row r="38" spans="1:25" ht="11.25" x14ac:dyDescent="0.2">
      <c r="A38" s="36" t="s">
        <v>18</v>
      </c>
      <c r="B38" s="37" t="s">
        <v>19</v>
      </c>
      <c r="C38" s="37" t="s">
        <v>23</v>
      </c>
      <c r="D38" s="36" t="s">
        <v>20</v>
      </c>
      <c r="E38" s="38" t="s">
        <v>321</v>
      </c>
      <c r="F38" s="47" t="s">
        <v>537</v>
      </c>
      <c r="G38" s="47" t="s">
        <v>209</v>
      </c>
      <c r="H38" s="57">
        <v>37493</v>
      </c>
      <c r="I38" s="113">
        <v>18</v>
      </c>
      <c r="J38" s="113">
        <v>2</v>
      </c>
      <c r="K38" s="113">
        <v>52</v>
      </c>
      <c r="L38" s="113">
        <v>92</v>
      </c>
      <c r="M38" s="113">
        <v>48</v>
      </c>
      <c r="N38" s="113">
        <v>52</v>
      </c>
      <c r="O38" s="38" t="s">
        <v>21</v>
      </c>
      <c r="P38" s="113">
        <v>12</v>
      </c>
      <c r="Q38" s="47" t="s">
        <v>507</v>
      </c>
      <c r="R38" s="38">
        <v>90</v>
      </c>
      <c r="S38" s="66">
        <v>400</v>
      </c>
      <c r="T38" s="38">
        <v>0</v>
      </c>
      <c r="U38" s="66">
        <f t="shared" si="0"/>
        <v>0</v>
      </c>
      <c r="V38" s="40">
        <v>0.5</v>
      </c>
      <c r="W38" s="48" t="s">
        <v>501</v>
      </c>
      <c r="X38" s="38"/>
      <c r="Y38" s="19"/>
    </row>
    <row r="39" spans="1:25" ht="11.25" x14ac:dyDescent="0.2">
      <c r="A39" s="36" t="s">
        <v>18</v>
      </c>
      <c r="B39" s="37" t="s">
        <v>19</v>
      </c>
      <c r="C39" s="37" t="s">
        <v>23</v>
      </c>
      <c r="D39" s="36" t="s">
        <v>20</v>
      </c>
      <c r="E39" s="38" t="s">
        <v>321</v>
      </c>
      <c r="F39" s="47" t="s">
        <v>538</v>
      </c>
      <c r="G39" s="47" t="s">
        <v>209</v>
      </c>
      <c r="H39" s="57">
        <v>37493</v>
      </c>
      <c r="I39" s="113">
        <v>17</v>
      </c>
      <c r="J39" s="113">
        <v>57</v>
      </c>
      <c r="K39" s="113">
        <v>31</v>
      </c>
      <c r="L39" s="113">
        <v>92</v>
      </c>
      <c r="M39" s="113">
        <v>47</v>
      </c>
      <c r="N39" s="113">
        <v>10</v>
      </c>
      <c r="O39" s="38" t="s">
        <v>21</v>
      </c>
      <c r="P39" s="113">
        <v>15</v>
      </c>
      <c r="Q39" s="47" t="s">
        <v>508</v>
      </c>
      <c r="R39" s="38">
        <v>90</v>
      </c>
      <c r="S39" s="66">
        <v>240</v>
      </c>
      <c r="T39" s="38">
        <v>0</v>
      </c>
      <c r="U39" s="66">
        <f t="shared" si="0"/>
        <v>0</v>
      </c>
      <c r="V39" s="40">
        <v>0.5</v>
      </c>
      <c r="W39" s="48" t="s">
        <v>480</v>
      </c>
      <c r="X39" s="38"/>
      <c r="Y39" s="19"/>
    </row>
    <row r="40" spans="1:25" ht="11.25" x14ac:dyDescent="0.2">
      <c r="A40" s="36" t="s">
        <v>18</v>
      </c>
      <c r="B40" s="37" t="s">
        <v>19</v>
      </c>
      <c r="C40" s="37" t="s">
        <v>23</v>
      </c>
      <c r="D40" s="36" t="s">
        <v>20</v>
      </c>
      <c r="E40" s="38" t="s">
        <v>207</v>
      </c>
      <c r="F40" s="69" t="s">
        <v>208</v>
      </c>
      <c r="G40" s="47" t="s">
        <v>209</v>
      </c>
      <c r="H40" s="56">
        <v>37575</v>
      </c>
      <c r="I40" s="113">
        <v>17</v>
      </c>
      <c r="J40" s="113">
        <v>22</v>
      </c>
      <c r="K40" s="113">
        <v>47</v>
      </c>
      <c r="L40" s="113">
        <v>92</v>
      </c>
      <c r="M40" s="113">
        <v>44</v>
      </c>
      <c r="N40" s="113">
        <v>7</v>
      </c>
      <c r="O40" s="38" t="s">
        <v>21</v>
      </c>
      <c r="P40" s="113">
        <v>22</v>
      </c>
      <c r="Q40" s="47" t="s">
        <v>210</v>
      </c>
      <c r="R40" s="38">
        <v>80</v>
      </c>
      <c r="S40" s="66">
        <v>121</v>
      </c>
      <c r="T40" s="38">
        <v>1</v>
      </c>
      <c r="U40" s="100">
        <f t="shared" si="0"/>
        <v>0.49586776859504134</v>
      </c>
      <c r="V40" s="40">
        <v>3.5</v>
      </c>
      <c r="W40" s="48" t="s">
        <v>213</v>
      </c>
      <c r="X40" s="38"/>
      <c r="Y40" s="92"/>
    </row>
    <row r="41" spans="1:25" ht="11.25" x14ac:dyDescent="0.2">
      <c r="A41" s="36" t="s">
        <v>18</v>
      </c>
      <c r="B41" s="37" t="s">
        <v>19</v>
      </c>
      <c r="C41" s="37" t="s">
        <v>23</v>
      </c>
      <c r="D41" s="36" t="s">
        <v>20</v>
      </c>
      <c r="E41" s="38" t="s">
        <v>207</v>
      </c>
      <c r="F41" s="69" t="s">
        <v>211</v>
      </c>
      <c r="G41" s="47" t="s">
        <v>209</v>
      </c>
      <c r="H41" s="56">
        <v>37576</v>
      </c>
      <c r="I41" s="113">
        <v>17</v>
      </c>
      <c r="J41" s="113">
        <v>50</v>
      </c>
      <c r="K41" s="113">
        <v>16</v>
      </c>
      <c r="L41" s="113">
        <v>93</v>
      </c>
      <c r="M41" s="113">
        <v>53</v>
      </c>
      <c r="N41" s="113">
        <v>1</v>
      </c>
      <c r="O41" s="38" t="s">
        <v>21</v>
      </c>
      <c r="P41" s="113">
        <v>22</v>
      </c>
      <c r="Q41" s="47" t="s">
        <v>212</v>
      </c>
      <c r="R41" s="38">
        <v>40</v>
      </c>
      <c r="S41" s="66">
        <v>144</v>
      </c>
      <c r="T41" s="38">
        <v>1</v>
      </c>
      <c r="U41" s="100">
        <f t="shared" si="0"/>
        <v>0.41666666666666663</v>
      </c>
      <c r="V41" s="40">
        <v>3.5</v>
      </c>
      <c r="W41" s="48" t="s">
        <v>216</v>
      </c>
      <c r="X41" s="38"/>
      <c r="Y41" s="92"/>
    </row>
    <row r="42" spans="1:25" ht="11.25" x14ac:dyDescent="0.2">
      <c r="A42" s="36" t="s">
        <v>18</v>
      </c>
      <c r="B42" s="37" t="s">
        <v>19</v>
      </c>
      <c r="C42" s="37" t="s">
        <v>23</v>
      </c>
      <c r="D42" s="36" t="s">
        <v>20</v>
      </c>
      <c r="E42" s="38" t="s">
        <v>207</v>
      </c>
      <c r="F42" s="69" t="s">
        <v>504</v>
      </c>
      <c r="G42" s="47" t="s">
        <v>209</v>
      </c>
      <c r="H42" s="56">
        <v>37576</v>
      </c>
      <c r="I42" s="113">
        <v>17</v>
      </c>
      <c r="J42" s="113">
        <v>50</v>
      </c>
      <c r="K42" s="113">
        <v>10</v>
      </c>
      <c r="L42" s="113">
        <v>93</v>
      </c>
      <c r="M42" s="113">
        <v>54</v>
      </c>
      <c r="N42" s="113">
        <v>44</v>
      </c>
      <c r="O42" s="38" t="s">
        <v>21</v>
      </c>
      <c r="P42" s="113">
        <v>21</v>
      </c>
      <c r="Q42" s="47" t="s">
        <v>214</v>
      </c>
      <c r="R42" s="38">
        <v>95</v>
      </c>
      <c r="S42" s="66">
        <v>140</v>
      </c>
      <c r="T42" s="38">
        <v>1</v>
      </c>
      <c r="U42" s="100">
        <f t="shared" si="0"/>
        <v>0.42857142857142855</v>
      </c>
      <c r="V42" s="40">
        <v>3.5</v>
      </c>
      <c r="W42" s="48" t="s">
        <v>218</v>
      </c>
      <c r="X42" s="38"/>
      <c r="Y42" s="92"/>
    </row>
    <row r="43" spans="1:25" ht="11.25" x14ac:dyDescent="0.2">
      <c r="A43" s="36" t="s">
        <v>18</v>
      </c>
      <c r="B43" s="37" t="s">
        <v>19</v>
      </c>
      <c r="C43" s="37" t="s">
        <v>23</v>
      </c>
      <c r="D43" s="36" t="s">
        <v>20</v>
      </c>
      <c r="E43" s="38" t="s">
        <v>207</v>
      </c>
      <c r="F43" s="69" t="s">
        <v>217</v>
      </c>
      <c r="G43" s="47" t="s">
        <v>209</v>
      </c>
      <c r="H43" s="56">
        <v>37576</v>
      </c>
      <c r="I43" s="113">
        <v>17</v>
      </c>
      <c r="J43" s="113">
        <v>49</v>
      </c>
      <c r="K43" s="113">
        <v>52</v>
      </c>
      <c r="L43" s="113">
        <v>93</v>
      </c>
      <c r="M43" s="113">
        <v>52</v>
      </c>
      <c r="N43" s="113">
        <v>27</v>
      </c>
      <c r="O43" s="38" t="s">
        <v>21</v>
      </c>
      <c r="P43" s="113">
        <v>25</v>
      </c>
      <c r="Q43" s="47" t="s">
        <v>212</v>
      </c>
      <c r="R43" s="38">
        <v>50</v>
      </c>
      <c r="S43" s="66">
        <v>114</v>
      </c>
      <c r="T43" s="38">
        <v>1</v>
      </c>
      <c r="U43" s="100">
        <f t="shared" si="0"/>
        <v>0.52631578947368418</v>
      </c>
      <c r="V43" s="40">
        <v>3.4</v>
      </c>
      <c r="W43" s="48" t="s">
        <v>215</v>
      </c>
      <c r="X43" s="38"/>
      <c r="Y43" s="92"/>
    </row>
    <row r="44" spans="1:25" ht="11.25" x14ac:dyDescent="0.2">
      <c r="A44" s="36" t="s">
        <v>18</v>
      </c>
      <c r="B44" s="37" t="s">
        <v>19</v>
      </c>
      <c r="C44" s="37" t="s">
        <v>23</v>
      </c>
      <c r="D44" s="36" t="s">
        <v>20</v>
      </c>
      <c r="E44" s="38" t="s">
        <v>207</v>
      </c>
      <c r="F44" s="47" t="s">
        <v>490</v>
      </c>
      <c r="G44" s="47" t="s">
        <v>209</v>
      </c>
      <c r="H44" s="57">
        <v>37500</v>
      </c>
      <c r="I44" s="113">
        <v>17</v>
      </c>
      <c r="J44" s="113">
        <v>50</v>
      </c>
      <c r="K44" s="113">
        <v>32</v>
      </c>
      <c r="L44" s="113">
        <v>93</v>
      </c>
      <c r="M44" s="113">
        <v>35</v>
      </c>
      <c r="N44" s="113">
        <v>29</v>
      </c>
      <c r="O44" s="38" t="s">
        <v>21</v>
      </c>
      <c r="P44" s="113">
        <v>35</v>
      </c>
      <c r="Q44" s="47" t="s">
        <v>491</v>
      </c>
      <c r="R44" s="38">
        <v>80</v>
      </c>
      <c r="S44" s="66">
        <v>95</v>
      </c>
      <c r="T44" s="38">
        <v>1</v>
      </c>
      <c r="U44" s="100">
        <f t="shared" si="0"/>
        <v>0.63157894736842102</v>
      </c>
      <c r="V44" s="40">
        <v>3.5</v>
      </c>
      <c r="W44" s="48" t="s">
        <v>464</v>
      </c>
      <c r="X44" s="38"/>
      <c r="Y44" s="92"/>
    </row>
    <row r="45" spans="1:25" ht="11.25" x14ac:dyDescent="0.2">
      <c r="A45" s="36" t="s">
        <v>18</v>
      </c>
      <c r="B45" s="37" t="s">
        <v>19</v>
      </c>
      <c r="C45" s="37" t="s">
        <v>23</v>
      </c>
      <c r="D45" s="36" t="s">
        <v>20</v>
      </c>
      <c r="E45" s="38" t="s">
        <v>207</v>
      </c>
      <c r="F45" s="47" t="s">
        <v>505</v>
      </c>
      <c r="G45" s="47" t="s">
        <v>209</v>
      </c>
      <c r="H45" s="57">
        <v>37499</v>
      </c>
      <c r="I45" s="113">
        <v>17</v>
      </c>
      <c r="J45" s="113">
        <v>52</v>
      </c>
      <c r="K45" s="113">
        <v>15</v>
      </c>
      <c r="L45" s="113">
        <v>93</v>
      </c>
      <c r="M45" s="113">
        <v>55</v>
      </c>
      <c r="N45" s="113">
        <v>53</v>
      </c>
      <c r="O45" s="38" t="s">
        <v>21</v>
      </c>
      <c r="P45" s="113">
        <v>43</v>
      </c>
      <c r="Q45" s="47" t="s">
        <v>497</v>
      </c>
      <c r="R45" s="38">
        <v>80</v>
      </c>
      <c r="S45" s="66">
        <v>120</v>
      </c>
      <c r="T45" s="38">
        <v>1</v>
      </c>
      <c r="U45" s="100">
        <f t="shared" si="0"/>
        <v>0.5</v>
      </c>
      <c r="V45" s="40">
        <v>3.2</v>
      </c>
      <c r="W45" s="48" t="s">
        <v>498</v>
      </c>
      <c r="X45" s="38"/>
      <c r="Y45" s="92"/>
    </row>
    <row r="46" spans="1:25" ht="11.25" x14ac:dyDescent="0.2">
      <c r="A46" s="36" t="s">
        <v>18</v>
      </c>
      <c r="B46" s="37" t="s">
        <v>19</v>
      </c>
      <c r="C46" s="37" t="s">
        <v>23</v>
      </c>
      <c r="D46" s="36" t="s">
        <v>20</v>
      </c>
      <c r="E46" s="38" t="s">
        <v>207</v>
      </c>
      <c r="F46" s="47" t="s">
        <v>505</v>
      </c>
      <c r="G46" s="47" t="s">
        <v>209</v>
      </c>
      <c r="H46" s="57">
        <v>37497</v>
      </c>
      <c r="I46" s="113">
        <v>17</v>
      </c>
      <c r="J46" s="113">
        <v>50</v>
      </c>
      <c r="K46" s="113">
        <v>30</v>
      </c>
      <c r="L46" s="113">
        <v>93</v>
      </c>
      <c r="M46" s="113">
        <v>53</v>
      </c>
      <c r="N46" s="113">
        <v>0</v>
      </c>
      <c r="O46" s="38" t="s">
        <v>21</v>
      </c>
      <c r="P46" s="113">
        <v>36</v>
      </c>
      <c r="Q46" s="47" t="s">
        <v>497</v>
      </c>
      <c r="R46" s="38">
        <v>90</v>
      </c>
      <c r="S46" s="66">
        <v>105</v>
      </c>
      <c r="T46" s="38">
        <v>1</v>
      </c>
      <c r="U46" s="100">
        <f t="shared" si="0"/>
        <v>0.57142857142857151</v>
      </c>
      <c r="V46" s="40">
        <v>3.5</v>
      </c>
      <c r="W46" s="48" t="s">
        <v>480</v>
      </c>
      <c r="X46" s="38"/>
      <c r="Y46" s="92"/>
    </row>
    <row r="47" spans="1:25" ht="11.25" x14ac:dyDescent="0.2">
      <c r="A47" s="36" t="s">
        <v>18</v>
      </c>
      <c r="B47" s="37" t="s">
        <v>19</v>
      </c>
      <c r="C47" s="37" t="s">
        <v>23</v>
      </c>
      <c r="D47" s="36" t="s">
        <v>20</v>
      </c>
      <c r="E47" s="38" t="s">
        <v>207</v>
      </c>
      <c r="F47" s="47" t="s">
        <v>499</v>
      </c>
      <c r="G47" s="47" t="s">
        <v>209</v>
      </c>
      <c r="H47" s="57">
        <v>37498</v>
      </c>
      <c r="I47" s="113">
        <v>17</v>
      </c>
      <c r="J47" s="113">
        <v>47</v>
      </c>
      <c r="K47" s="113">
        <v>29</v>
      </c>
      <c r="L47" s="113">
        <v>93</v>
      </c>
      <c r="M47" s="113">
        <v>51</v>
      </c>
      <c r="N47" s="113">
        <v>1</v>
      </c>
      <c r="O47" s="38" t="s">
        <v>21</v>
      </c>
      <c r="P47" s="113">
        <v>25</v>
      </c>
      <c r="Q47" s="47" t="s">
        <v>500</v>
      </c>
      <c r="R47" s="38">
        <v>50</v>
      </c>
      <c r="S47" s="66">
        <v>355</v>
      </c>
      <c r="T47" s="38">
        <v>1</v>
      </c>
      <c r="U47" s="100">
        <f t="shared" si="0"/>
        <v>0.16901408450704225</v>
      </c>
      <c r="V47" s="40">
        <v>3.4</v>
      </c>
      <c r="W47" s="48" t="s">
        <v>501</v>
      </c>
      <c r="X47" s="38"/>
      <c r="Y47" s="92"/>
    </row>
    <row r="48" spans="1:25" ht="11.25" x14ac:dyDescent="0.2">
      <c r="A48" s="36" t="s">
        <v>18</v>
      </c>
      <c r="B48" s="37" t="s">
        <v>19</v>
      </c>
      <c r="C48" s="37" t="s">
        <v>23</v>
      </c>
      <c r="D48" s="36" t="s">
        <v>20</v>
      </c>
      <c r="E48" s="38" t="s">
        <v>207</v>
      </c>
      <c r="F48" s="47" t="s">
        <v>495</v>
      </c>
      <c r="G48" s="47" t="s">
        <v>209</v>
      </c>
      <c r="H48" s="57">
        <v>37499</v>
      </c>
      <c r="I48" s="113">
        <v>17</v>
      </c>
      <c r="J48" s="113">
        <v>52</v>
      </c>
      <c r="K48" s="113">
        <v>12</v>
      </c>
      <c r="L48" s="113">
        <v>93</v>
      </c>
      <c r="M48" s="113">
        <v>57</v>
      </c>
      <c r="N48" s="113">
        <v>27</v>
      </c>
      <c r="O48" s="38" t="s">
        <v>21</v>
      </c>
      <c r="P48" s="113">
        <v>37</v>
      </c>
      <c r="Q48" s="47" t="s">
        <v>212</v>
      </c>
      <c r="R48" s="38">
        <v>40</v>
      </c>
      <c r="S48" s="66">
        <v>120</v>
      </c>
      <c r="T48" s="38">
        <v>0</v>
      </c>
      <c r="U48" s="66">
        <f t="shared" si="0"/>
        <v>0</v>
      </c>
      <c r="V48" s="40">
        <v>3.4</v>
      </c>
      <c r="W48" s="48" t="s">
        <v>496</v>
      </c>
      <c r="X48" s="38"/>
      <c r="Y48" s="92"/>
    </row>
    <row r="49" spans="1:25" ht="11.25" x14ac:dyDescent="0.2">
      <c r="A49" s="36" t="s">
        <v>18</v>
      </c>
      <c r="B49" s="37" t="s">
        <v>19</v>
      </c>
      <c r="C49" s="37" t="s">
        <v>23</v>
      </c>
      <c r="D49" s="36" t="s">
        <v>20</v>
      </c>
      <c r="E49" s="38" t="s">
        <v>207</v>
      </c>
      <c r="F49" s="47" t="s">
        <v>504</v>
      </c>
      <c r="G49" s="47" t="s">
        <v>209</v>
      </c>
      <c r="H49" s="57">
        <v>37499</v>
      </c>
      <c r="I49" s="113">
        <v>17</v>
      </c>
      <c r="J49" s="113">
        <v>50</v>
      </c>
      <c r="K49" s="113">
        <v>16</v>
      </c>
      <c r="L49" s="113">
        <v>93</v>
      </c>
      <c r="M49" s="113">
        <v>55</v>
      </c>
      <c r="N49" s="113">
        <v>11</v>
      </c>
      <c r="O49" s="38" t="s">
        <v>21</v>
      </c>
      <c r="P49" s="113">
        <v>40</v>
      </c>
      <c r="Q49" s="47" t="s">
        <v>497</v>
      </c>
      <c r="R49" s="38">
        <v>80</v>
      </c>
      <c r="S49" s="66">
        <v>75</v>
      </c>
      <c r="T49" s="38">
        <v>0</v>
      </c>
      <c r="U49" s="66">
        <f t="shared" si="0"/>
        <v>0</v>
      </c>
      <c r="V49" s="40">
        <v>3.4</v>
      </c>
      <c r="W49" s="48" t="s">
        <v>480</v>
      </c>
      <c r="X49" s="38"/>
      <c r="Y49" s="92"/>
    </row>
    <row r="50" spans="1:25" ht="11.25" x14ac:dyDescent="0.2">
      <c r="A50" s="36" t="s">
        <v>18</v>
      </c>
      <c r="B50" s="37" t="s">
        <v>19</v>
      </c>
      <c r="C50" s="37" t="s">
        <v>23</v>
      </c>
      <c r="D50" s="36" t="s">
        <v>20</v>
      </c>
      <c r="E50" s="38" t="s">
        <v>207</v>
      </c>
      <c r="F50" s="47" t="s">
        <v>504</v>
      </c>
      <c r="G50" s="47" t="s">
        <v>209</v>
      </c>
      <c r="H50" s="57">
        <v>37498</v>
      </c>
      <c r="I50" s="113">
        <v>17</v>
      </c>
      <c r="J50" s="113">
        <v>50</v>
      </c>
      <c r="K50" s="113">
        <v>30</v>
      </c>
      <c r="L50" s="113">
        <v>93</v>
      </c>
      <c r="M50" s="113">
        <v>53</v>
      </c>
      <c r="N50" s="113">
        <v>1</v>
      </c>
      <c r="O50" s="38" t="s">
        <v>21</v>
      </c>
      <c r="P50" s="113">
        <v>32</v>
      </c>
      <c r="Q50" s="47" t="s">
        <v>506</v>
      </c>
      <c r="R50" s="38">
        <v>90</v>
      </c>
      <c r="S50" s="66">
        <v>250</v>
      </c>
      <c r="T50" s="38">
        <v>1</v>
      </c>
      <c r="U50" s="100">
        <f t="shared" si="0"/>
        <v>0.24</v>
      </c>
      <c r="V50" s="40">
        <v>3.5</v>
      </c>
      <c r="W50" s="48" t="s">
        <v>496</v>
      </c>
      <c r="X50" s="38"/>
      <c r="Y50" s="92"/>
    </row>
    <row r="51" spans="1:25" ht="11.25" x14ac:dyDescent="0.2">
      <c r="A51" s="36" t="s">
        <v>18</v>
      </c>
      <c r="B51" s="37" t="s">
        <v>19</v>
      </c>
      <c r="C51" s="37" t="s">
        <v>23</v>
      </c>
      <c r="D51" s="36" t="s">
        <v>20</v>
      </c>
      <c r="E51" s="38" t="s">
        <v>207</v>
      </c>
      <c r="F51" s="47" t="s">
        <v>504</v>
      </c>
      <c r="G51" s="47" t="s">
        <v>209</v>
      </c>
      <c r="H51" s="57">
        <v>37497</v>
      </c>
      <c r="I51" s="113">
        <v>17</v>
      </c>
      <c r="J51" s="113">
        <v>50</v>
      </c>
      <c r="K51" s="113">
        <v>30</v>
      </c>
      <c r="L51" s="113">
        <v>93</v>
      </c>
      <c r="M51" s="113">
        <v>53</v>
      </c>
      <c r="N51" s="113">
        <v>1</v>
      </c>
      <c r="O51" s="38" t="s">
        <v>21</v>
      </c>
      <c r="P51" s="113">
        <v>32</v>
      </c>
      <c r="Q51" s="47" t="s">
        <v>506</v>
      </c>
      <c r="R51" s="38">
        <v>90</v>
      </c>
      <c r="S51" s="66">
        <v>180</v>
      </c>
      <c r="T51" s="38">
        <v>0</v>
      </c>
      <c r="U51" s="66">
        <f t="shared" si="0"/>
        <v>0</v>
      </c>
      <c r="V51" s="40">
        <v>3.4</v>
      </c>
      <c r="W51" s="48" t="s">
        <v>460</v>
      </c>
      <c r="X51" s="38"/>
      <c r="Y51" s="92"/>
    </row>
    <row r="52" spans="1:25" ht="11.25" x14ac:dyDescent="0.2">
      <c r="A52" s="36" t="s">
        <v>18</v>
      </c>
      <c r="B52" s="37" t="s">
        <v>19</v>
      </c>
      <c r="C52" s="37" t="s">
        <v>23</v>
      </c>
      <c r="D52" s="36" t="s">
        <v>20</v>
      </c>
      <c r="E52" s="38" t="s">
        <v>207</v>
      </c>
      <c r="F52" s="47" t="s">
        <v>492</v>
      </c>
      <c r="G52" s="47" t="s">
        <v>209</v>
      </c>
      <c r="H52" s="57">
        <v>37499</v>
      </c>
      <c r="I52" s="113">
        <v>17</v>
      </c>
      <c r="J52" s="113">
        <v>45</v>
      </c>
      <c r="K52" s="113">
        <v>59</v>
      </c>
      <c r="L52" s="113">
        <v>93</v>
      </c>
      <c r="M52" s="113">
        <v>51</v>
      </c>
      <c r="N52" s="113">
        <v>12</v>
      </c>
      <c r="O52" s="38" t="s">
        <v>21</v>
      </c>
      <c r="P52" s="113">
        <v>21</v>
      </c>
      <c r="Q52" s="47" t="s">
        <v>494</v>
      </c>
      <c r="R52" s="38">
        <v>70</v>
      </c>
      <c r="S52" s="66">
        <v>240</v>
      </c>
      <c r="T52" s="38">
        <v>1</v>
      </c>
      <c r="U52" s="100">
        <f t="shared" si="0"/>
        <v>0.25</v>
      </c>
      <c r="V52" s="40">
        <v>3.5</v>
      </c>
      <c r="W52" s="48" t="s">
        <v>464</v>
      </c>
      <c r="X52" s="38"/>
      <c r="Y52" s="92"/>
    </row>
    <row r="53" spans="1:25" ht="11.25" x14ac:dyDescent="0.2">
      <c r="A53" s="36" t="s">
        <v>18</v>
      </c>
      <c r="B53" s="37" t="s">
        <v>19</v>
      </c>
      <c r="C53" s="37" t="s">
        <v>23</v>
      </c>
      <c r="D53" s="36" t="s">
        <v>20</v>
      </c>
      <c r="E53" s="38" t="s">
        <v>207</v>
      </c>
      <c r="F53" s="47" t="s">
        <v>502</v>
      </c>
      <c r="G53" s="47" t="s">
        <v>209</v>
      </c>
      <c r="H53" s="57">
        <v>37497</v>
      </c>
      <c r="I53" s="113">
        <v>17</v>
      </c>
      <c r="J53" s="113">
        <v>51</v>
      </c>
      <c r="K53" s="113">
        <v>38</v>
      </c>
      <c r="L53" s="113">
        <v>93</v>
      </c>
      <c r="M53" s="113">
        <v>52</v>
      </c>
      <c r="N53" s="113">
        <v>16</v>
      </c>
      <c r="O53" s="38" t="s">
        <v>21</v>
      </c>
      <c r="P53" s="113">
        <v>40</v>
      </c>
      <c r="Q53" s="47" t="s">
        <v>500</v>
      </c>
      <c r="R53" s="38">
        <v>40</v>
      </c>
      <c r="S53" s="66">
        <v>120</v>
      </c>
      <c r="T53" s="38">
        <v>1</v>
      </c>
      <c r="U53" s="100">
        <f t="shared" si="0"/>
        <v>0.5</v>
      </c>
      <c r="V53" s="40">
        <v>3.6</v>
      </c>
      <c r="W53" s="48" t="s">
        <v>498</v>
      </c>
      <c r="X53" s="38"/>
      <c r="Y53" s="92"/>
    </row>
    <row r="54" spans="1:25" ht="11.25" x14ac:dyDescent="0.2">
      <c r="A54" s="36" t="s">
        <v>18</v>
      </c>
      <c r="B54" s="37" t="s">
        <v>19</v>
      </c>
      <c r="C54" s="37" t="s">
        <v>23</v>
      </c>
      <c r="D54" s="36" t="s">
        <v>20</v>
      </c>
      <c r="E54" s="38" t="s">
        <v>207</v>
      </c>
      <c r="F54" s="47" t="s">
        <v>502</v>
      </c>
      <c r="G54" s="47" t="s">
        <v>209</v>
      </c>
      <c r="H54" s="57">
        <v>37498</v>
      </c>
      <c r="I54" s="113">
        <v>17</v>
      </c>
      <c r="J54" s="113">
        <v>52</v>
      </c>
      <c r="K54" s="113">
        <v>67</v>
      </c>
      <c r="L54" s="113">
        <v>93</v>
      </c>
      <c r="M54" s="113">
        <v>52</v>
      </c>
      <c r="N54" s="113">
        <v>48</v>
      </c>
      <c r="O54" s="38" t="s">
        <v>21</v>
      </c>
      <c r="P54" s="113">
        <v>26</v>
      </c>
      <c r="Q54" s="47" t="s">
        <v>494</v>
      </c>
      <c r="R54" s="38">
        <v>40</v>
      </c>
      <c r="S54" s="66">
        <v>270</v>
      </c>
      <c r="T54" s="38">
        <v>1</v>
      </c>
      <c r="U54" s="100">
        <f>(T54/S54)*60</f>
        <v>0.22222222222222224</v>
      </c>
      <c r="V54" s="40">
        <v>3.4</v>
      </c>
      <c r="W54" s="48" t="s">
        <v>503</v>
      </c>
      <c r="X54" s="38"/>
      <c r="Y54" s="92"/>
    </row>
    <row r="55" spans="1:25" ht="11.25" x14ac:dyDescent="0.2">
      <c r="A55" s="36" t="s">
        <v>18</v>
      </c>
      <c r="B55" s="37" t="s">
        <v>19</v>
      </c>
      <c r="C55" s="37" t="s">
        <v>23</v>
      </c>
      <c r="D55" s="36" t="s">
        <v>20</v>
      </c>
      <c r="E55" s="38" t="s">
        <v>486</v>
      </c>
      <c r="F55" s="47" t="s">
        <v>367</v>
      </c>
      <c r="G55" s="47" t="s">
        <v>209</v>
      </c>
      <c r="H55" s="57">
        <v>37485</v>
      </c>
      <c r="I55" s="113">
        <v>17</v>
      </c>
      <c r="J55" s="113">
        <v>48</v>
      </c>
      <c r="K55" s="113">
        <v>18</v>
      </c>
      <c r="L55" s="113">
        <v>93</v>
      </c>
      <c r="M55" s="113">
        <v>22</v>
      </c>
      <c r="N55" s="113">
        <v>57</v>
      </c>
      <c r="O55" s="38" t="s">
        <v>21</v>
      </c>
      <c r="P55" s="113">
        <v>15</v>
      </c>
      <c r="Q55" s="47" t="s">
        <v>513</v>
      </c>
      <c r="R55" s="38">
        <v>80</v>
      </c>
      <c r="S55" s="66">
        <v>685</v>
      </c>
      <c r="T55" s="38">
        <v>0</v>
      </c>
      <c r="U55" s="66">
        <f t="shared" si="0"/>
        <v>0</v>
      </c>
      <c r="V55" s="38">
        <v>0</v>
      </c>
      <c r="W55" s="48" t="s">
        <v>501</v>
      </c>
      <c r="X55" s="38"/>
      <c r="Y55" s="19"/>
    </row>
    <row r="56" spans="1:25" ht="11.25" x14ac:dyDescent="0.2">
      <c r="A56" s="36" t="s">
        <v>18</v>
      </c>
      <c r="B56" s="37" t="s">
        <v>19</v>
      </c>
      <c r="C56" s="37" t="s">
        <v>23</v>
      </c>
      <c r="D56" s="36" t="s">
        <v>20</v>
      </c>
      <c r="E56" s="38" t="s">
        <v>486</v>
      </c>
      <c r="F56" s="47" t="s">
        <v>514</v>
      </c>
      <c r="G56" s="47" t="s">
        <v>209</v>
      </c>
      <c r="H56" s="57">
        <v>37485</v>
      </c>
      <c r="I56" s="113">
        <v>17</v>
      </c>
      <c r="J56" s="113">
        <v>36</v>
      </c>
      <c r="K56" s="113">
        <v>57</v>
      </c>
      <c r="L56" s="113">
        <v>93</v>
      </c>
      <c r="M56" s="113">
        <v>30</v>
      </c>
      <c r="N56" s="113">
        <v>33</v>
      </c>
      <c r="O56" s="38" t="s">
        <v>21</v>
      </c>
      <c r="P56" s="113">
        <v>20</v>
      </c>
      <c r="Q56" s="47" t="s">
        <v>515</v>
      </c>
      <c r="R56" s="38">
        <v>90</v>
      </c>
      <c r="S56" s="66">
        <v>120</v>
      </c>
      <c r="T56" s="38">
        <v>0</v>
      </c>
      <c r="U56" s="66">
        <f t="shared" si="0"/>
        <v>0</v>
      </c>
      <c r="V56" s="38">
        <v>0</v>
      </c>
      <c r="W56" s="48" t="s">
        <v>480</v>
      </c>
      <c r="X56" s="38"/>
      <c r="Y56" s="19"/>
    </row>
    <row r="57" spans="1:25" ht="11.25" x14ac:dyDescent="0.2">
      <c r="A57" s="36" t="s">
        <v>18</v>
      </c>
      <c r="B57" s="37" t="s">
        <v>19</v>
      </c>
      <c r="C57" s="37" t="s">
        <v>23</v>
      </c>
      <c r="D57" s="36" t="s">
        <v>20</v>
      </c>
      <c r="E57" s="38" t="s">
        <v>324</v>
      </c>
      <c r="F57" s="47" t="s">
        <v>484</v>
      </c>
      <c r="G57" s="47" t="s">
        <v>209</v>
      </c>
      <c r="H57" s="57">
        <v>37520</v>
      </c>
      <c r="I57" s="113">
        <v>17</v>
      </c>
      <c r="J57" s="113">
        <v>30</v>
      </c>
      <c r="K57" s="113">
        <v>1</v>
      </c>
      <c r="L57" s="113">
        <v>92</v>
      </c>
      <c r="M57" s="113">
        <v>53</v>
      </c>
      <c r="N57" s="113">
        <v>59</v>
      </c>
      <c r="O57" s="38" t="s">
        <v>21</v>
      </c>
      <c r="P57" s="113">
        <v>200</v>
      </c>
      <c r="Q57" s="47" t="s">
        <v>485</v>
      </c>
      <c r="R57" s="38">
        <v>80</v>
      </c>
      <c r="S57" s="66">
        <v>90</v>
      </c>
      <c r="T57" s="38">
        <v>0</v>
      </c>
      <c r="U57" s="66">
        <f t="shared" si="0"/>
        <v>0</v>
      </c>
      <c r="V57" s="45">
        <v>0.75</v>
      </c>
      <c r="W57" s="48" t="s">
        <v>215</v>
      </c>
      <c r="X57" s="38"/>
      <c r="Y57" s="19"/>
    </row>
    <row r="58" spans="1:25" ht="11.25" x14ac:dyDescent="0.2">
      <c r="A58" s="36" t="s">
        <v>18</v>
      </c>
      <c r="B58" s="37" t="s">
        <v>19</v>
      </c>
      <c r="C58" s="37" t="s">
        <v>23</v>
      </c>
      <c r="D58" s="36" t="s">
        <v>20</v>
      </c>
      <c r="E58" s="38" t="s">
        <v>324</v>
      </c>
      <c r="F58" s="47" t="s">
        <v>478</v>
      </c>
      <c r="G58" s="47" t="s">
        <v>209</v>
      </c>
      <c r="H58" s="57">
        <v>37520</v>
      </c>
      <c r="I58" s="113">
        <v>17</v>
      </c>
      <c r="J58" s="113">
        <v>29</v>
      </c>
      <c r="K58" s="113">
        <v>48</v>
      </c>
      <c r="L58" s="113">
        <v>92</v>
      </c>
      <c r="M58" s="113">
        <v>52</v>
      </c>
      <c r="N58" s="113">
        <v>50</v>
      </c>
      <c r="O58" s="38" t="s">
        <v>21</v>
      </c>
      <c r="P58" s="113">
        <v>277</v>
      </c>
      <c r="Q58" s="47" t="s">
        <v>459</v>
      </c>
      <c r="R58" s="38">
        <v>100</v>
      </c>
      <c r="S58" s="66">
        <v>120</v>
      </c>
      <c r="T58" s="38">
        <v>0</v>
      </c>
      <c r="U58" s="66">
        <f t="shared" si="0"/>
        <v>0</v>
      </c>
      <c r="V58" s="45">
        <v>0.75</v>
      </c>
      <c r="W58" s="48" t="s">
        <v>482</v>
      </c>
      <c r="X58" s="38"/>
      <c r="Y58" s="19"/>
    </row>
    <row r="59" spans="1:25" ht="11.25" x14ac:dyDescent="0.2">
      <c r="A59" s="36" t="s">
        <v>18</v>
      </c>
      <c r="B59" s="37" t="s">
        <v>19</v>
      </c>
      <c r="C59" s="37" t="s">
        <v>23</v>
      </c>
      <c r="D59" s="36" t="s">
        <v>20</v>
      </c>
      <c r="E59" s="38" t="s">
        <v>516</v>
      </c>
      <c r="F59" s="47" t="s">
        <v>517</v>
      </c>
      <c r="G59" s="47" t="s">
        <v>209</v>
      </c>
      <c r="H59" s="57">
        <v>37549</v>
      </c>
      <c r="I59" s="113">
        <v>17</v>
      </c>
      <c r="J59" s="113">
        <v>46</v>
      </c>
      <c r="K59" s="113">
        <v>23</v>
      </c>
      <c r="L59" s="113">
        <v>91</v>
      </c>
      <c r="M59" s="113">
        <v>16</v>
      </c>
      <c r="N59" s="113">
        <v>3</v>
      </c>
      <c r="O59" s="38" t="s">
        <v>21</v>
      </c>
      <c r="P59" s="113">
        <v>51</v>
      </c>
      <c r="Q59" s="47" t="s">
        <v>518</v>
      </c>
      <c r="R59" s="38">
        <v>90</v>
      </c>
      <c r="S59" s="66">
        <v>140</v>
      </c>
      <c r="T59" s="38">
        <v>1</v>
      </c>
      <c r="U59" s="100">
        <f t="shared" si="0"/>
        <v>0.42857142857142855</v>
      </c>
      <c r="V59" s="40">
        <v>3.3</v>
      </c>
      <c r="W59" s="48" t="s">
        <v>496</v>
      </c>
      <c r="X59" s="38"/>
      <c r="Y59" s="19"/>
    </row>
    <row r="60" spans="1:25" ht="11.25" x14ac:dyDescent="0.2">
      <c r="A60" s="36" t="s">
        <v>18</v>
      </c>
      <c r="B60" s="37" t="s">
        <v>19</v>
      </c>
      <c r="C60" s="37" t="s">
        <v>23</v>
      </c>
      <c r="D60" s="36" t="s">
        <v>20</v>
      </c>
      <c r="E60" s="38" t="s">
        <v>516</v>
      </c>
      <c r="F60" s="47" t="s">
        <v>521</v>
      </c>
      <c r="G60" s="47" t="s">
        <v>209</v>
      </c>
      <c r="H60" s="57">
        <v>37549</v>
      </c>
      <c r="I60" s="113">
        <v>17</v>
      </c>
      <c r="J60" s="113">
        <v>46</v>
      </c>
      <c r="K60" s="113">
        <v>20</v>
      </c>
      <c r="L60" s="113">
        <v>91</v>
      </c>
      <c r="M60" s="113">
        <v>16</v>
      </c>
      <c r="N60" s="113">
        <v>35</v>
      </c>
      <c r="O60" s="38" t="s">
        <v>21</v>
      </c>
      <c r="P60" s="113">
        <v>45</v>
      </c>
      <c r="Q60" s="47" t="s">
        <v>493</v>
      </c>
      <c r="R60" s="38">
        <v>10</v>
      </c>
      <c r="S60" s="66">
        <v>146</v>
      </c>
      <c r="T60" s="38">
        <v>1</v>
      </c>
      <c r="U60" s="100">
        <f>(T60/S60)*60</f>
        <v>0.41095890410958902</v>
      </c>
      <c r="V60" s="40">
        <v>3.6</v>
      </c>
      <c r="W60" s="48" t="s">
        <v>519</v>
      </c>
      <c r="X60" s="38"/>
      <c r="Y60" s="19"/>
    </row>
    <row r="61" spans="1:25" ht="11.25" x14ac:dyDescent="0.2">
      <c r="A61" s="36" t="s">
        <v>18</v>
      </c>
      <c r="B61" s="37" t="s">
        <v>19</v>
      </c>
      <c r="C61" s="37" t="s">
        <v>23</v>
      </c>
      <c r="D61" s="36" t="s">
        <v>20</v>
      </c>
      <c r="E61" s="38" t="s">
        <v>516</v>
      </c>
      <c r="F61" s="47" t="s">
        <v>520</v>
      </c>
      <c r="G61" s="47" t="s">
        <v>209</v>
      </c>
      <c r="H61" s="57">
        <v>37549</v>
      </c>
      <c r="I61" s="113">
        <v>17</v>
      </c>
      <c r="J61" s="113">
        <v>45</v>
      </c>
      <c r="K61" s="113">
        <v>49</v>
      </c>
      <c r="L61" s="113">
        <v>91</v>
      </c>
      <c r="M61" s="113">
        <v>19</v>
      </c>
      <c r="N61" s="113">
        <v>22</v>
      </c>
      <c r="O61" s="38" t="s">
        <v>21</v>
      </c>
      <c r="P61" s="113">
        <v>53</v>
      </c>
      <c r="Q61" s="47" t="s">
        <v>522</v>
      </c>
      <c r="R61" s="38">
        <v>30</v>
      </c>
      <c r="S61" s="66">
        <v>135</v>
      </c>
      <c r="T61" s="38">
        <v>1</v>
      </c>
      <c r="U61" s="100">
        <f>(T61/S61)*60</f>
        <v>0.44444444444444448</v>
      </c>
      <c r="V61" s="40">
        <v>3.4</v>
      </c>
      <c r="W61" s="48" t="s">
        <v>215</v>
      </c>
      <c r="X61" s="38"/>
      <c r="Y61" s="19"/>
    </row>
    <row r="62" spans="1:25" ht="11.25" x14ac:dyDescent="0.2">
      <c r="A62" s="36" t="s">
        <v>18</v>
      </c>
      <c r="B62" s="37" t="s">
        <v>19</v>
      </c>
      <c r="C62" s="37" t="s">
        <v>23</v>
      </c>
      <c r="D62" s="36" t="s">
        <v>20</v>
      </c>
      <c r="E62" s="38" t="s">
        <v>516</v>
      </c>
      <c r="F62" s="47" t="s">
        <v>523</v>
      </c>
      <c r="G62" s="47" t="s">
        <v>209</v>
      </c>
      <c r="H62" s="57">
        <v>37549</v>
      </c>
      <c r="I62" s="113">
        <v>17</v>
      </c>
      <c r="J62" s="113">
        <v>46</v>
      </c>
      <c r="K62" s="113">
        <v>34</v>
      </c>
      <c r="L62" s="113">
        <v>91</v>
      </c>
      <c r="M62" s="113">
        <v>16</v>
      </c>
      <c r="N62" s="113">
        <v>1</v>
      </c>
      <c r="O62" s="38" t="s">
        <v>21</v>
      </c>
      <c r="P62" s="113">
        <v>43</v>
      </c>
      <c r="Q62" s="47" t="s">
        <v>456</v>
      </c>
      <c r="R62" s="38">
        <v>70</v>
      </c>
      <c r="S62" s="66">
        <v>120</v>
      </c>
      <c r="T62" s="38">
        <v>0</v>
      </c>
      <c r="U62" s="66">
        <f t="shared" si="0"/>
        <v>0</v>
      </c>
      <c r="V62" s="40">
        <v>3.4</v>
      </c>
      <c r="W62" s="48" t="s">
        <v>524</v>
      </c>
      <c r="X62" s="38"/>
      <c r="Y62" s="19"/>
    </row>
    <row r="63" spans="1:25" ht="11.25" x14ac:dyDescent="0.2">
      <c r="A63" s="36" t="s">
        <v>18</v>
      </c>
      <c r="B63" s="37" t="s">
        <v>19</v>
      </c>
      <c r="C63" s="37" t="s">
        <v>23</v>
      </c>
      <c r="D63" s="36" t="s">
        <v>20</v>
      </c>
      <c r="E63" s="38" t="s">
        <v>455</v>
      </c>
      <c r="F63" s="47" t="s">
        <v>462</v>
      </c>
      <c r="G63" s="47" t="s">
        <v>209</v>
      </c>
      <c r="H63" s="57">
        <v>37548</v>
      </c>
      <c r="I63" s="113">
        <v>17</v>
      </c>
      <c r="J63" s="113">
        <v>30</v>
      </c>
      <c r="K63" s="113">
        <v>50</v>
      </c>
      <c r="L63" s="113">
        <v>91</v>
      </c>
      <c r="M63" s="113">
        <v>28</v>
      </c>
      <c r="N63" s="113">
        <v>37</v>
      </c>
      <c r="O63" s="38" t="s">
        <v>21</v>
      </c>
      <c r="P63" s="113">
        <v>62</v>
      </c>
      <c r="Q63" s="47" t="s">
        <v>463</v>
      </c>
      <c r="R63" s="38">
        <v>80</v>
      </c>
      <c r="S63" s="66">
        <v>160</v>
      </c>
      <c r="T63" s="38">
        <v>0</v>
      </c>
      <c r="U63" s="66">
        <f t="shared" si="0"/>
        <v>0</v>
      </c>
      <c r="V63" s="38">
        <v>1</v>
      </c>
      <c r="W63" s="48" t="s">
        <v>464</v>
      </c>
      <c r="X63" s="38"/>
      <c r="Y63" s="19"/>
    </row>
    <row r="64" spans="1:25" ht="11.25" x14ac:dyDescent="0.2">
      <c r="A64" s="36" t="s">
        <v>18</v>
      </c>
      <c r="B64" s="37" t="s">
        <v>19</v>
      </c>
      <c r="C64" s="37" t="s">
        <v>23</v>
      </c>
      <c r="D64" s="36" t="s">
        <v>20</v>
      </c>
      <c r="E64" s="38" t="s">
        <v>455</v>
      </c>
      <c r="F64" s="47" t="s">
        <v>461</v>
      </c>
      <c r="G64" s="47" t="s">
        <v>209</v>
      </c>
      <c r="H64" s="57">
        <v>37548</v>
      </c>
      <c r="I64" s="113">
        <v>17</v>
      </c>
      <c r="J64" s="113">
        <v>38</v>
      </c>
      <c r="K64" s="113">
        <v>32</v>
      </c>
      <c r="L64" s="113">
        <v>91</v>
      </c>
      <c r="M64" s="113">
        <v>45</v>
      </c>
      <c r="N64" s="113">
        <v>17</v>
      </c>
      <c r="O64" s="38" t="s">
        <v>21</v>
      </c>
      <c r="P64" s="113">
        <v>90</v>
      </c>
      <c r="Q64" s="47" t="s">
        <v>456</v>
      </c>
      <c r="R64" s="38">
        <v>70</v>
      </c>
      <c r="S64" s="66">
        <v>141</v>
      </c>
      <c r="T64" s="38">
        <v>0</v>
      </c>
      <c r="U64" s="66">
        <f t="shared" si="0"/>
        <v>0</v>
      </c>
      <c r="V64" s="38">
        <v>1</v>
      </c>
      <c r="W64" s="48" t="s">
        <v>457</v>
      </c>
      <c r="X64" s="38"/>
      <c r="Y64" s="19"/>
    </row>
    <row r="65" spans="1:85" ht="11.25" x14ac:dyDescent="0.2">
      <c r="A65" s="36" t="s">
        <v>18</v>
      </c>
      <c r="B65" s="37" t="s">
        <v>19</v>
      </c>
      <c r="C65" s="37" t="s">
        <v>23</v>
      </c>
      <c r="D65" s="36" t="s">
        <v>20</v>
      </c>
      <c r="E65" s="38" t="s">
        <v>455</v>
      </c>
      <c r="F65" s="47" t="s">
        <v>535</v>
      </c>
      <c r="G65" s="47" t="s">
        <v>209</v>
      </c>
      <c r="H65" s="57">
        <v>37548</v>
      </c>
      <c r="I65" s="113">
        <v>17</v>
      </c>
      <c r="J65" s="113">
        <v>25</v>
      </c>
      <c r="K65" s="113">
        <v>59</v>
      </c>
      <c r="L65" s="113">
        <v>91</v>
      </c>
      <c r="M65" s="113">
        <v>38</v>
      </c>
      <c r="N65" s="113">
        <v>27</v>
      </c>
      <c r="O65" s="38" t="s">
        <v>21</v>
      </c>
      <c r="P65" s="113">
        <v>110</v>
      </c>
      <c r="Q65" s="47" t="s">
        <v>456</v>
      </c>
      <c r="R65" s="38">
        <v>70</v>
      </c>
      <c r="S65" s="66">
        <v>85</v>
      </c>
      <c r="T65" s="38">
        <v>0</v>
      </c>
      <c r="U65" s="66">
        <f t="shared" si="0"/>
        <v>0</v>
      </c>
      <c r="V65" s="38">
        <v>1</v>
      </c>
      <c r="W65" s="48" t="s">
        <v>481</v>
      </c>
      <c r="X65" s="38"/>
      <c r="Y65" s="19"/>
    </row>
    <row r="66" spans="1:85" ht="11.25" x14ac:dyDescent="0.2">
      <c r="A66" s="36" t="s">
        <v>18</v>
      </c>
      <c r="B66" s="37" t="s">
        <v>19</v>
      </c>
      <c r="C66" s="37" t="s">
        <v>23</v>
      </c>
      <c r="D66" s="36" t="s">
        <v>20</v>
      </c>
      <c r="E66" s="38" t="s">
        <v>455</v>
      </c>
      <c r="F66" s="47" t="s">
        <v>458</v>
      </c>
      <c r="G66" s="47" t="s">
        <v>209</v>
      </c>
      <c r="H66" s="57">
        <v>37548</v>
      </c>
      <c r="I66" s="113">
        <v>17</v>
      </c>
      <c r="J66" s="113">
        <v>42</v>
      </c>
      <c r="K66" s="113">
        <v>46</v>
      </c>
      <c r="L66" s="113">
        <v>91</v>
      </c>
      <c r="M66" s="113">
        <v>32</v>
      </c>
      <c r="N66" s="113">
        <v>35</v>
      </c>
      <c r="O66" s="38" t="s">
        <v>21</v>
      </c>
      <c r="P66" s="113">
        <v>110</v>
      </c>
      <c r="Q66" s="47" t="s">
        <v>459</v>
      </c>
      <c r="R66" s="38">
        <v>90</v>
      </c>
      <c r="S66" s="66">
        <v>51</v>
      </c>
      <c r="T66" s="38">
        <v>0</v>
      </c>
      <c r="U66" s="66">
        <f t="shared" si="0"/>
        <v>0</v>
      </c>
      <c r="V66" s="38">
        <v>1</v>
      </c>
      <c r="W66" s="48" t="s">
        <v>460</v>
      </c>
      <c r="X66" s="38"/>
      <c r="Y66" s="19"/>
    </row>
    <row r="67" spans="1:85" x14ac:dyDescent="0.2">
      <c r="A67" s="36" t="s">
        <v>18</v>
      </c>
      <c r="B67" s="37" t="s">
        <v>19</v>
      </c>
      <c r="C67" s="37" t="s">
        <v>23</v>
      </c>
      <c r="D67" s="36" t="s">
        <v>20</v>
      </c>
      <c r="E67" s="38" t="s">
        <v>68</v>
      </c>
      <c r="F67" s="69" t="s">
        <v>71</v>
      </c>
      <c r="G67" s="47" t="s">
        <v>70</v>
      </c>
      <c r="H67" s="56">
        <v>37385</v>
      </c>
      <c r="I67" s="113">
        <v>22</v>
      </c>
      <c r="J67" s="113">
        <v>53</v>
      </c>
      <c r="K67" s="113">
        <v>47</v>
      </c>
      <c r="L67" s="113">
        <v>97</v>
      </c>
      <c r="M67" s="113">
        <v>50</v>
      </c>
      <c r="N67" s="113">
        <v>18</v>
      </c>
      <c r="O67" s="38" t="s">
        <v>21</v>
      </c>
      <c r="P67" s="113">
        <v>21</v>
      </c>
      <c r="Q67" s="46" t="s">
        <v>77</v>
      </c>
      <c r="R67" s="38">
        <v>80</v>
      </c>
      <c r="S67" s="66">
        <v>434</v>
      </c>
      <c r="T67" s="38">
        <v>1</v>
      </c>
      <c r="U67" s="100">
        <f>(T67/S67)*60</f>
        <v>0.13824884792626729</v>
      </c>
      <c r="V67" s="40">
        <v>3.6</v>
      </c>
      <c r="W67" s="48" t="s">
        <v>74</v>
      </c>
      <c r="X67" s="38"/>
    </row>
    <row r="68" spans="1:85" x14ac:dyDescent="0.2">
      <c r="A68" s="36" t="s">
        <v>18</v>
      </c>
      <c r="B68" s="37" t="s">
        <v>19</v>
      </c>
      <c r="C68" s="37" t="s">
        <v>23</v>
      </c>
      <c r="D68" s="36" t="s">
        <v>20</v>
      </c>
      <c r="E68" s="38" t="s">
        <v>68</v>
      </c>
      <c r="F68" s="69" t="s">
        <v>69</v>
      </c>
      <c r="G68" s="47" t="s">
        <v>70</v>
      </c>
      <c r="H68" s="56">
        <v>37386</v>
      </c>
      <c r="I68" s="113">
        <v>23</v>
      </c>
      <c r="J68" s="113">
        <v>0</v>
      </c>
      <c r="K68" s="113">
        <v>50</v>
      </c>
      <c r="L68" s="113">
        <v>97</v>
      </c>
      <c r="M68" s="113">
        <v>54</v>
      </c>
      <c r="N68" s="113">
        <v>20</v>
      </c>
      <c r="O68" s="38" t="s">
        <v>21</v>
      </c>
      <c r="P68" s="113">
        <v>183</v>
      </c>
      <c r="Q68" s="46" t="s">
        <v>72</v>
      </c>
      <c r="R68" s="38">
        <v>90</v>
      </c>
      <c r="S68" s="66">
        <v>210</v>
      </c>
      <c r="T68" s="38">
        <v>1</v>
      </c>
      <c r="U68" s="100">
        <f>(T68/S68)*60</f>
        <v>0.28571428571428575</v>
      </c>
      <c r="V68" s="40">
        <v>3.3</v>
      </c>
      <c r="W68" s="48" t="s">
        <v>73</v>
      </c>
      <c r="X68" s="38"/>
    </row>
    <row r="69" spans="1:85" x14ac:dyDescent="0.2">
      <c r="A69" s="36" t="s">
        <v>18</v>
      </c>
      <c r="B69" s="37" t="s">
        <v>19</v>
      </c>
      <c r="C69" s="37" t="s">
        <v>23</v>
      </c>
      <c r="D69" s="36" t="s">
        <v>20</v>
      </c>
      <c r="E69" s="38" t="s">
        <v>68</v>
      </c>
      <c r="F69" s="69" t="s">
        <v>71</v>
      </c>
      <c r="G69" s="47" t="s">
        <v>70</v>
      </c>
      <c r="H69" s="57">
        <v>37457</v>
      </c>
      <c r="I69" s="113">
        <v>22</v>
      </c>
      <c r="J69" s="113">
        <v>53</v>
      </c>
      <c r="K69" s="113">
        <v>47</v>
      </c>
      <c r="L69" s="113">
        <v>97</v>
      </c>
      <c r="M69" s="113">
        <v>50</v>
      </c>
      <c r="N69" s="113">
        <v>18</v>
      </c>
      <c r="O69" s="38" t="s">
        <v>21</v>
      </c>
      <c r="P69" s="113">
        <v>21</v>
      </c>
      <c r="Q69" s="46" t="s">
        <v>77</v>
      </c>
      <c r="R69" s="38">
        <v>80</v>
      </c>
      <c r="S69" s="66">
        <v>670</v>
      </c>
      <c r="T69" s="38">
        <v>1</v>
      </c>
      <c r="U69" s="100">
        <f>(T69/S69)*60</f>
        <v>8.9552238805970144E-2</v>
      </c>
      <c r="V69" s="40">
        <v>3.6</v>
      </c>
      <c r="W69" s="48" t="s">
        <v>75</v>
      </c>
      <c r="X69" s="38"/>
    </row>
    <row r="70" spans="1:85" x14ac:dyDescent="0.2">
      <c r="A70" s="36" t="s">
        <v>18</v>
      </c>
      <c r="B70" s="37" t="s">
        <v>19</v>
      </c>
      <c r="C70" s="37" t="s">
        <v>23</v>
      </c>
      <c r="D70" s="36" t="s">
        <v>20</v>
      </c>
      <c r="E70" s="38" t="s">
        <v>68</v>
      </c>
      <c r="F70" s="69" t="s">
        <v>71</v>
      </c>
      <c r="G70" s="47" t="s">
        <v>70</v>
      </c>
      <c r="H70" s="57">
        <v>37510</v>
      </c>
      <c r="I70" s="113">
        <v>22</v>
      </c>
      <c r="J70" s="113">
        <v>53</v>
      </c>
      <c r="K70" s="113">
        <v>47</v>
      </c>
      <c r="L70" s="113">
        <v>97</v>
      </c>
      <c r="M70" s="113">
        <v>50</v>
      </c>
      <c r="N70" s="113">
        <v>18</v>
      </c>
      <c r="O70" s="38" t="s">
        <v>21</v>
      </c>
      <c r="P70" s="113">
        <v>21</v>
      </c>
      <c r="Q70" s="46" t="s">
        <v>77</v>
      </c>
      <c r="R70" s="38">
        <v>80</v>
      </c>
      <c r="S70" s="66">
        <v>593</v>
      </c>
      <c r="T70" s="38">
        <v>1</v>
      </c>
      <c r="U70" s="100">
        <f>(T70/S70)*60</f>
        <v>0.10118043844856661</v>
      </c>
      <c r="V70" s="40">
        <v>3.6</v>
      </c>
      <c r="W70" s="48" t="s">
        <v>76</v>
      </c>
      <c r="X70" s="38"/>
    </row>
    <row r="71" spans="1:85" ht="11.25" x14ac:dyDescent="0.2">
      <c r="A71" s="36" t="s">
        <v>18</v>
      </c>
      <c r="B71" s="37" t="s">
        <v>19</v>
      </c>
      <c r="C71" s="37" t="s">
        <v>23</v>
      </c>
      <c r="D71" s="36" t="s">
        <v>20</v>
      </c>
      <c r="E71" s="38" t="s">
        <v>68</v>
      </c>
      <c r="F71" s="47" t="s">
        <v>71</v>
      </c>
      <c r="G71" s="47" t="s">
        <v>70</v>
      </c>
      <c r="H71" s="57">
        <v>37635</v>
      </c>
      <c r="I71" s="113">
        <v>22</v>
      </c>
      <c r="J71" s="113">
        <v>54</v>
      </c>
      <c r="K71" s="113">
        <v>10</v>
      </c>
      <c r="L71" s="113">
        <v>97</v>
      </c>
      <c r="M71" s="113">
        <v>50</v>
      </c>
      <c r="N71" s="113">
        <v>58</v>
      </c>
      <c r="O71" s="38" t="s">
        <v>21</v>
      </c>
      <c r="P71" s="113">
        <v>50</v>
      </c>
      <c r="Q71" s="47" t="s">
        <v>77</v>
      </c>
      <c r="R71" s="38">
        <v>80</v>
      </c>
      <c r="S71" s="66">
        <v>715</v>
      </c>
      <c r="T71" s="38">
        <v>1</v>
      </c>
      <c r="U71" s="100">
        <f>(T71/S71)*60</f>
        <v>8.3916083916083919E-2</v>
      </c>
      <c r="V71" s="40">
        <v>3.6</v>
      </c>
      <c r="W71" s="48" t="s">
        <v>76</v>
      </c>
      <c r="X71" s="38"/>
      <c r="Y71" s="19"/>
    </row>
    <row r="72" spans="1:85" x14ac:dyDescent="0.2">
      <c r="A72" s="36" t="s">
        <v>18</v>
      </c>
      <c r="B72" s="37" t="s">
        <v>19</v>
      </c>
      <c r="C72" s="37" t="s">
        <v>23</v>
      </c>
      <c r="D72" s="36" t="s">
        <v>20</v>
      </c>
      <c r="E72" s="38" t="s">
        <v>78</v>
      </c>
      <c r="F72" s="69" t="s">
        <v>79</v>
      </c>
      <c r="G72" s="47" t="s">
        <v>70</v>
      </c>
      <c r="H72" s="56">
        <v>37387</v>
      </c>
      <c r="I72" s="113">
        <v>23</v>
      </c>
      <c r="J72" s="113">
        <v>28</v>
      </c>
      <c r="K72" s="113">
        <v>25</v>
      </c>
      <c r="L72" s="113">
        <v>97</v>
      </c>
      <c r="M72" s="113">
        <v>51</v>
      </c>
      <c r="N72" s="113">
        <v>39</v>
      </c>
      <c r="O72" s="38" t="s">
        <v>21</v>
      </c>
      <c r="P72" s="113">
        <v>150</v>
      </c>
      <c r="Q72" s="46" t="s">
        <v>80</v>
      </c>
      <c r="R72" s="38">
        <v>90</v>
      </c>
      <c r="S72" s="66">
        <v>120</v>
      </c>
      <c r="T72" s="38">
        <v>0</v>
      </c>
      <c r="U72" s="66">
        <f t="shared" si="0"/>
        <v>0</v>
      </c>
      <c r="V72" s="40">
        <v>3.4</v>
      </c>
      <c r="W72" s="48" t="s">
        <v>73</v>
      </c>
      <c r="X72" s="38"/>
    </row>
    <row r="73" spans="1:85" x14ac:dyDescent="0.2">
      <c r="A73" s="36" t="s">
        <v>18</v>
      </c>
      <c r="B73" s="37" t="s">
        <v>19</v>
      </c>
      <c r="C73" s="37" t="s">
        <v>23</v>
      </c>
      <c r="D73" s="36" t="s">
        <v>20</v>
      </c>
      <c r="E73" s="38" t="s">
        <v>78</v>
      </c>
      <c r="F73" s="69" t="s">
        <v>81</v>
      </c>
      <c r="G73" s="47" t="s">
        <v>70</v>
      </c>
      <c r="H73" s="56">
        <v>37387</v>
      </c>
      <c r="I73" s="113">
        <v>23</v>
      </c>
      <c r="J73" s="113">
        <v>29</v>
      </c>
      <c r="K73" s="113">
        <v>33</v>
      </c>
      <c r="L73" s="113">
        <v>97</v>
      </c>
      <c r="M73" s="113">
        <v>32</v>
      </c>
      <c r="N73" s="113">
        <v>3</v>
      </c>
      <c r="O73" s="38" t="s">
        <v>21</v>
      </c>
      <c r="P73" s="113">
        <v>65</v>
      </c>
      <c r="Q73" s="46" t="s">
        <v>80</v>
      </c>
      <c r="R73" s="38">
        <v>90</v>
      </c>
      <c r="S73" s="66">
        <v>120</v>
      </c>
      <c r="T73" s="38">
        <v>0</v>
      </c>
      <c r="U73" s="66">
        <f t="shared" si="0"/>
        <v>0</v>
      </c>
      <c r="V73" s="40">
        <v>3.4</v>
      </c>
      <c r="W73" s="48" t="s">
        <v>75</v>
      </c>
      <c r="X73" s="38"/>
    </row>
    <row r="74" spans="1:85" x14ac:dyDescent="0.2">
      <c r="A74" s="36" t="s">
        <v>18</v>
      </c>
      <c r="B74" s="37" t="s">
        <v>19</v>
      </c>
      <c r="C74" s="37" t="s">
        <v>23</v>
      </c>
      <c r="D74" s="36" t="s">
        <v>20</v>
      </c>
      <c r="E74" s="38" t="s">
        <v>78</v>
      </c>
      <c r="F74" s="69" t="s">
        <v>82</v>
      </c>
      <c r="G74" s="47" t="s">
        <v>70</v>
      </c>
      <c r="H74" s="56">
        <v>37387</v>
      </c>
      <c r="I74" s="113">
        <v>23</v>
      </c>
      <c r="J74" s="113">
        <v>33</v>
      </c>
      <c r="K74" s="113">
        <v>42</v>
      </c>
      <c r="L74" s="113">
        <v>98</v>
      </c>
      <c r="M74" s="113">
        <v>2</v>
      </c>
      <c r="N74" s="113">
        <v>25</v>
      </c>
      <c r="O74" s="38" t="s">
        <v>21</v>
      </c>
      <c r="P74" s="113">
        <v>38</v>
      </c>
      <c r="Q74" s="46" t="s">
        <v>83</v>
      </c>
      <c r="R74" s="38">
        <v>95</v>
      </c>
      <c r="S74" s="66">
        <v>131</v>
      </c>
      <c r="T74" s="38">
        <v>1</v>
      </c>
      <c r="U74" s="100">
        <f t="shared" si="0"/>
        <v>0.4580152671755725</v>
      </c>
      <c r="V74" s="40">
        <v>3.4</v>
      </c>
      <c r="W74" s="48" t="s">
        <v>75</v>
      </c>
      <c r="X74" s="38"/>
    </row>
    <row r="75" spans="1:85" x14ac:dyDescent="0.2">
      <c r="A75" s="36" t="s">
        <v>18</v>
      </c>
      <c r="B75" s="37" t="s">
        <v>19</v>
      </c>
      <c r="C75" s="37" t="s">
        <v>23</v>
      </c>
      <c r="D75" s="36" t="s">
        <v>20</v>
      </c>
      <c r="E75" s="38" t="s">
        <v>78</v>
      </c>
      <c r="F75" s="69" t="s">
        <v>84</v>
      </c>
      <c r="G75" s="47" t="s">
        <v>70</v>
      </c>
      <c r="H75" s="56">
        <v>37387</v>
      </c>
      <c r="I75" s="113">
        <v>23</v>
      </c>
      <c r="J75" s="113">
        <v>31</v>
      </c>
      <c r="K75" s="113">
        <v>7</v>
      </c>
      <c r="L75" s="113">
        <v>98</v>
      </c>
      <c r="M75" s="113">
        <v>2</v>
      </c>
      <c r="N75" s="113">
        <v>33</v>
      </c>
      <c r="O75" s="38" t="s">
        <v>21</v>
      </c>
      <c r="P75" s="113">
        <v>15</v>
      </c>
      <c r="Q75" s="47" t="s">
        <v>85</v>
      </c>
      <c r="R75" s="38">
        <v>100</v>
      </c>
      <c r="S75" s="66">
        <v>210</v>
      </c>
      <c r="T75" s="38">
        <v>0</v>
      </c>
      <c r="U75" s="66">
        <f t="shared" si="0"/>
        <v>0</v>
      </c>
      <c r="V75" s="40">
        <v>3.4</v>
      </c>
      <c r="W75" s="48" t="s">
        <v>74</v>
      </c>
      <c r="X75" s="38"/>
    </row>
    <row r="76" spans="1:85" x14ac:dyDescent="0.2">
      <c r="A76" s="36" t="s">
        <v>18</v>
      </c>
      <c r="B76" s="37" t="s">
        <v>19</v>
      </c>
      <c r="C76" s="37" t="s">
        <v>23</v>
      </c>
      <c r="D76" s="36" t="s">
        <v>20</v>
      </c>
      <c r="E76" s="38" t="s">
        <v>86</v>
      </c>
      <c r="F76" s="69" t="s">
        <v>87</v>
      </c>
      <c r="G76" s="47" t="s">
        <v>70</v>
      </c>
      <c r="H76" s="57">
        <v>37388</v>
      </c>
      <c r="I76" s="113">
        <v>23</v>
      </c>
      <c r="J76" s="113">
        <v>38</v>
      </c>
      <c r="K76" s="113">
        <v>18</v>
      </c>
      <c r="L76" s="113">
        <v>98</v>
      </c>
      <c r="M76" s="113">
        <v>21</v>
      </c>
      <c r="N76" s="113">
        <v>47</v>
      </c>
      <c r="O76" s="38" t="s">
        <v>21</v>
      </c>
      <c r="P76" s="113">
        <v>285</v>
      </c>
      <c r="Q76" s="47" t="s">
        <v>88</v>
      </c>
      <c r="R76" s="38">
        <v>30</v>
      </c>
      <c r="S76" s="66">
        <v>145</v>
      </c>
      <c r="T76" s="38">
        <v>1</v>
      </c>
      <c r="U76" s="100">
        <f t="shared" si="0"/>
        <v>0.41379310344827586</v>
      </c>
      <c r="V76" s="40">
        <v>3.5</v>
      </c>
      <c r="W76" s="48" t="s">
        <v>75</v>
      </c>
      <c r="X76" s="38"/>
    </row>
    <row r="77" spans="1:85" x14ac:dyDescent="0.2">
      <c r="A77" s="36" t="s">
        <v>18</v>
      </c>
      <c r="B77" s="37" t="s">
        <v>19</v>
      </c>
      <c r="C77" s="37" t="s">
        <v>23</v>
      </c>
      <c r="D77" s="36" t="s">
        <v>20</v>
      </c>
      <c r="E77" s="38" t="s">
        <v>86</v>
      </c>
      <c r="F77" s="69" t="s">
        <v>89</v>
      </c>
      <c r="G77" s="47" t="s">
        <v>70</v>
      </c>
      <c r="H77" s="57">
        <v>37388</v>
      </c>
      <c r="I77" s="113">
        <v>23</v>
      </c>
      <c r="J77" s="113">
        <v>37</v>
      </c>
      <c r="K77" s="113">
        <v>49</v>
      </c>
      <c r="L77" s="113">
        <v>98</v>
      </c>
      <c r="M77" s="113">
        <v>22</v>
      </c>
      <c r="N77" s="113">
        <v>48</v>
      </c>
      <c r="O77" s="38" t="s">
        <v>21</v>
      </c>
      <c r="P77" s="113">
        <v>345</v>
      </c>
      <c r="Q77" s="47" t="s">
        <v>90</v>
      </c>
      <c r="R77" s="38">
        <v>50</v>
      </c>
      <c r="S77" s="66">
        <v>187</v>
      </c>
      <c r="T77" s="38">
        <v>1</v>
      </c>
      <c r="U77" s="100">
        <f t="shared" si="0"/>
        <v>0.32085561497326204</v>
      </c>
      <c r="V77" s="40">
        <v>3.3</v>
      </c>
      <c r="W77" s="48" t="s">
        <v>74</v>
      </c>
      <c r="X77" s="38"/>
      <c r="Z77" s="38"/>
      <c r="AA77" s="39"/>
      <c r="BT77" s="92"/>
      <c r="BU77" s="92"/>
      <c r="BV77" s="92"/>
      <c r="BW77" s="92"/>
      <c r="BX77" s="92"/>
      <c r="BY77" s="92"/>
      <c r="BZ77" s="92"/>
      <c r="CA77" s="92"/>
      <c r="CB77" s="92"/>
      <c r="CC77" s="92"/>
      <c r="CD77" s="92"/>
      <c r="CE77" s="92"/>
      <c r="CF77" s="92"/>
      <c r="CG77" s="92"/>
    </row>
    <row r="78" spans="1:85" x14ac:dyDescent="0.2">
      <c r="A78" s="36" t="s">
        <v>18</v>
      </c>
      <c r="B78" s="37" t="s">
        <v>19</v>
      </c>
      <c r="C78" s="37" t="s">
        <v>23</v>
      </c>
      <c r="D78" s="36" t="s">
        <v>20</v>
      </c>
      <c r="E78" s="38" t="s">
        <v>86</v>
      </c>
      <c r="F78" s="69" t="s">
        <v>91</v>
      </c>
      <c r="G78" s="47" t="s">
        <v>70</v>
      </c>
      <c r="H78" s="57">
        <v>37406</v>
      </c>
      <c r="I78" s="113">
        <v>23</v>
      </c>
      <c r="J78" s="113">
        <v>29</v>
      </c>
      <c r="K78" s="113">
        <v>34</v>
      </c>
      <c r="L78" s="113">
        <v>98</v>
      </c>
      <c r="M78" s="113">
        <v>33</v>
      </c>
      <c r="N78" s="113">
        <v>11</v>
      </c>
      <c r="O78" s="38" t="s">
        <v>21</v>
      </c>
      <c r="P78" s="113">
        <v>721</v>
      </c>
      <c r="Q78" s="47" t="s">
        <v>90</v>
      </c>
      <c r="R78" s="38">
        <v>20</v>
      </c>
      <c r="S78" s="66">
        <v>353</v>
      </c>
      <c r="T78" s="38">
        <v>0</v>
      </c>
      <c r="U78" s="66">
        <f t="shared" si="0"/>
        <v>0</v>
      </c>
      <c r="V78" s="40">
        <v>3.4</v>
      </c>
      <c r="W78" s="48" t="s">
        <v>92</v>
      </c>
      <c r="X78" s="38"/>
    </row>
    <row r="79" spans="1:85" x14ac:dyDescent="0.2">
      <c r="A79" s="36" t="s">
        <v>18</v>
      </c>
      <c r="B79" s="37" t="s">
        <v>19</v>
      </c>
      <c r="C79" s="37" t="s">
        <v>23</v>
      </c>
      <c r="D79" s="36" t="s">
        <v>20</v>
      </c>
      <c r="E79" s="38" t="s">
        <v>94</v>
      </c>
      <c r="F79" s="69" t="s">
        <v>93</v>
      </c>
      <c r="G79" s="47" t="s">
        <v>70</v>
      </c>
      <c r="H79" s="57">
        <v>37388</v>
      </c>
      <c r="I79" s="113">
        <v>23</v>
      </c>
      <c r="J79" s="113">
        <v>48</v>
      </c>
      <c r="K79" s="113">
        <v>9</v>
      </c>
      <c r="L79" s="113">
        <v>99</v>
      </c>
      <c r="M79" s="113">
        <v>11</v>
      </c>
      <c r="N79" s="113">
        <v>22</v>
      </c>
      <c r="O79" s="38" t="s">
        <v>21</v>
      </c>
      <c r="P79" s="113">
        <v>395</v>
      </c>
      <c r="Q79" s="46" t="s">
        <v>95</v>
      </c>
      <c r="R79" s="38">
        <v>90</v>
      </c>
      <c r="S79" s="66">
        <v>155</v>
      </c>
      <c r="T79" s="38">
        <v>0</v>
      </c>
      <c r="U79" s="66">
        <f t="shared" si="0"/>
        <v>0</v>
      </c>
      <c r="V79" s="40">
        <v>3.4</v>
      </c>
      <c r="W79" s="48" t="s">
        <v>76</v>
      </c>
      <c r="X79" s="38"/>
    </row>
    <row r="80" spans="1:85" x14ac:dyDescent="0.2">
      <c r="A80" s="36" t="s">
        <v>18</v>
      </c>
      <c r="B80" s="37" t="s">
        <v>19</v>
      </c>
      <c r="C80" s="37" t="s">
        <v>23</v>
      </c>
      <c r="D80" s="36" t="s">
        <v>20</v>
      </c>
      <c r="E80" s="38" t="s">
        <v>94</v>
      </c>
      <c r="F80" s="69" t="s">
        <v>96</v>
      </c>
      <c r="G80" s="47" t="s">
        <v>70</v>
      </c>
      <c r="H80" s="57">
        <v>37389</v>
      </c>
      <c r="I80" s="113">
        <v>23</v>
      </c>
      <c r="J80" s="113">
        <v>51</v>
      </c>
      <c r="K80" s="113">
        <v>15</v>
      </c>
      <c r="L80" s="113">
        <v>99</v>
      </c>
      <c r="M80" s="113">
        <v>15</v>
      </c>
      <c r="N80" s="113">
        <v>1</v>
      </c>
      <c r="O80" s="38" t="s">
        <v>21</v>
      </c>
      <c r="P80" s="113">
        <v>347</v>
      </c>
      <c r="Q80" s="47" t="s">
        <v>88</v>
      </c>
      <c r="R80" s="38">
        <v>10</v>
      </c>
      <c r="S80" s="66">
        <v>160</v>
      </c>
      <c r="T80" s="38">
        <v>1</v>
      </c>
      <c r="U80" s="100">
        <f>(T80/S80)*60</f>
        <v>0.375</v>
      </c>
      <c r="V80" s="40">
        <v>3.6</v>
      </c>
      <c r="W80" s="48" t="s">
        <v>75</v>
      </c>
      <c r="X80" s="38"/>
    </row>
    <row r="81" spans="1:85" x14ac:dyDescent="0.2">
      <c r="A81" s="36" t="s">
        <v>18</v>
      </c>
      <c r="B81" s="37" t="s">
        <v>19</v>
      </c>
      <c r="C81" s="37" t="s">
        <v>23</v>
      </c>
      <c r="D81" s="36" t="s">
        <v>20</v>
      </c>
      <c r="E81" s="38" t="s">
        <v>94</v>
      </c>
      <c r="F81" s="69" t="s">
        <v>97</v>
      </c>
      <c r="G81" s="47" t="s">
        <v>70</v>
      </c>
      <c r="H81" s="57">
        <v>37389</v>
      </c>
      <c r="I81" s="113">
        <v>23</v>
      </c>
      <c r="J81" s="113">
        <v>51</v>
      </c>
      <c r="K81" s="113">
        <v>57</v>
      </c>
      <c r="L81" s="113">
        <v>99</v>
      </c>
      <c r="M81" s="113">
        <v>14</v>
      </c>
      <c r="N81" s="113">
        <v>28</v>
      </c>
      <c r="O81" s="38" t="s">
        <v>21</v>
      </c>
      <c r="P81" s="113">
        <v>347</v>
      </c>
      <c r="Q81" s="47" t="s">
        <v>98</v>
      </c>
      <c r="R81" s="38">
        <v>10</v>
      </c>
      <c r="S81" s="66">
        <v>180</v>
      </c>
      <c r="T81" s="38">
        <v>1</v>
      </c>
      <c r="U81" s="100">
        <f>(T81/S81)*60</f>
        <v>0.33333333333333337</v>
      </c>
      <c r="V81" s="40">
        <v>3.3</v>
      </c>
      <c r="W81" s="48" t="s">
        <v>74</v>
      </c>
      <c r="X81" s="38"/>
    </row>
    <row r="82" spans="1:85" x14ac:dyDescent="0.2">
      <c r="A82" s="36" t="s">
        <v>18</v>
      </c>
      <c r="B82" s="37" t="s">
        <v>19</v>
      </c>
      <c r="C82" s="37" t="s">
        <v>23</v>
      </c>
      <c r="D82" s="36" t="s">
        <v>20</v>
      </c>
      <c r="E82" s="38" t="s">
        <v>100</v>
      </c>
      <c r="F82" s="69" t="s">
        <v>99</v>
      </c>
      <c r="G82" s="47" t="s">
        <v>70</v>
      </c>
      <c r="H82" s="56">
        <v>37455</v>
      </c>
      <c r="I82" s="113">
        <v>22</v>
      </c>
      <c r="J82" s="113">
        <v>46</v>
      </c>
      <c r="K82" s="113">
        <v>19</v>
      </c>
      <c r="L82" s="113">
        <v>99</v>
      </c>
      <c r="M82" s="113">
        <v>11</v>
      </c>
      <c r="N82" s="113">
        <v>12</v>
      </c>
      <c r="O82" s="38" t="s">
        <v>21</v>
      </c>
      <c r="P82" s="113">
        <v>182</v>
      </c>
      <c r="Q82" s="47" t="s">
        <v>101</v>
      </c>
      <c r="R82" s="38">
        <v>20</v>
      </c>
      <c r="S82" s="66">
        <v>329</v>
      </c>
      <c r="T82" s="38">
        <v>0</v>
      </c>
      <c r="U82" s="66">
        <f t="shared" si="0"/>
        <v>0</v>
      </c>
      <c r="V82" s="38">
        <v>2</v>
      </c>
      <c r="W82" s="48" t="s">
        <v>76</v>
      </c>
      <c r="X82" s="38"/>
      <c r="BT82" s="114"/>
      <c r="BU82" s="114"/>
      <c r="BV82" s="114"/>
      <c r="BW82" s="114"/>
      <c r="BX82" s="114"/>
      <c r="BY82" s="114"/>
      <c r="BZ82" s="114"/>
      <c r="CA82" s="114"/>
      <c r="CB82" s="114"/>
      <c r="CC82" s="114"/>
      <c r="CD82" s="114"/>
      <c r="CE82" s="114"/>
      <c r="CF82" s="114"/>
      <c r="CG82" s="114"/>
    </row>
    <row r="83" spans="1:85" x14ac:dyDescent="0.2">
      <c r="A83" s="36" t="s">
        <v>18</v>
      </c>
      <c r="B83" s="37" t="s">
        <v>19</v>
      </c>
      <c r="C83" s="37" t="s">
        <v>23</v>
      </c>
      <c r="D83" s="36" t="s">
        <v>20</v>
      </c>
      <c r="E83" s="38" t="s">
        <v>109</v>
      </c>
      <c r="F83" s="69" t="s">
        <v>108</v>
      </c>
      <c r="G83" s="47" t="s">
        <v>70</v>
      </c>
      <c r="H83" s="57">
        <v>37441</v>
      </c>
      <c r="I83" s="113">
        <v>23</v>
      </c>
      <c r="J83" s="113">
        <v>46</v>
      </c>
      <c r="K83" s="113">
        <v>34</v>
      </c>
      <c r="L83" s="113">
        <v>98</v>
      </c>
      <c r="M83" s="113">
        <v>6</v>
      </c>
      <c r="N83" s="113">
        <v>48</v>
      </c>
      <c r="O83" s="38" t="s">
        <v>21</v>
      </c>
      <c r="P83" s="113">
        <v>120</v>
      </c>
      <c r="Q83" s="47" t="s">
        <v>110</v>
      </c>
      <c r="R83" s="38">
        <v>80</v>
      </c>
      <c r="S83" s="66">
        <v>160</v>
      </c>
      <c r="T83" s="38">
        <v>0</v>
      </c>
      <c r="U83" s="66">
        <f t="shared" si="0"/>
        <v>0</v>
      </c>
      <c r="V83" s="45">
        <v>0.25</v>
      </c>
      <c r="W83" s="48" t="s">
        <v>76</v>
      </c>
      <c r="X83" s="38"/>
    </row>
    <row r="84" spans="1:85" x14ac:dyDescent="0.2">
      <c r="A84" s="36" t="s">
        <v>18</v>
      </c>
      <c r="B84" s="37" t="s">
        <v>19</v>
      </c>
      <c r="C84" s="37" t="s">
        <v>23</v>
      </c>
      <c r="D84" s="36" t="s">
        <v>20</v>
      </c>
      <c r="E84" s="38" t="s">
        <v>109</v>
      </c>
      <c r="F84" s="69" t="s">
        <v>111</v>
      </c>
      <c r="G84" s="47" t="s">
        <v>70</v>
      </c>
      <c r="H84" s="57">
        <v>37440</v>
      </c>
      <c r="I84" s="113">
        <v>23</v>
      </c>
      <c r="J84" s="113">
        <v>51</v>
      </c>
      <c r="K84" s="113">
        <v>26</v>
      </c>
      <c r="L84" s="113">
        <v>98</v>
      </c>
      <c r="M84" s="113">
        <v>5</v>
      </c>
      <c r="N84" s="113">
        <v>4</v>
      </c>
      <c r="O84" s="38" t="s">
        <v>21</v>
      </c>
      <c r="P84" s="113">
        <v>43</v>
      </c>
      <c r="Q84" s="47" t="s">
        <v>112</v>
      </c>
      <c r="R84" s="38">
        <v>80</v>
      </c>
      <c r="S84" s="66">
        <v>354</v>
      </c>
      <c r="T84" s="38">
        <v>0</v>
      </c>
      <c r="U84" s="66">
        <f t="shared" si="0"/>
        <v>0</v>
      </c>
      <c r="V84" s="45">
        <v>0.25</v>
      </c>
      <c r="W84" s="48" t="s">
        <v>116</v>
      </c>
      <c r="X84" s="38"/>
    </row>
    <row r="85" spans="1:85" x14ac:dyDescent="0.2">
      <c r="A85" s="36" t="s">
        <v>18</v>
      </c>
      <c r="B85" s="37" t="s">
        <v>19</v>
      </c>
      <c r="C85" s="37" t="s">
        <v>23</v>
      </c>
      <c r="D85" s="36" t="s">
        <v>20</v>
      </c>
      <c r="E85" s="38" t="s">
        <v>114</v>
      </c>
      <c r="F85" s="69" t="s">
        <v>113</v>
      </c>
      <c r="G85" s="47" t="s">
        <v>70</v>
      </c>
      <c r="H85" s="56">
        <v>37444</v>
      </c>
      <c r="I85" s="113">
        <v>24</v>
      </c>
      <c r="J85" s="113">
        <v>42</v>
      </c>
      <c r="K85" s="113">
        <v>39</v>
      </c>
      <c r="L85" s="113">
        <v>97</v>
      </c>
      <c r="M85" s="113">
        <v>58</v>
      </c>
      <c r="N85" s="113">
        <v>4</v>
      </c>
      <c r="O85" s="38" t="s">
        <v>21</v>
      </c>
      <c r="P85" s="113">
        <v>33</v>
      </c>
      <c r="Q85" s="47" t="s">
        <v>115</v>
      </c>
      <c r="R85" s="38">
        <v>98</v>
      </c>
      <c r="S85" s="66">
        <v>316</v>
      </c>
      <c r="T85" s="38">
        <v>0</v>
      </c>
      <c r="U85" s="66">
        <f t="shared" si="0"/>
        <v>0</v>
      </c>
      <c r="V85" s="45">
        <v>0.25</v>
      </c>
      <c r="W85" s="48" t="s">
        <v>76</v>
      </c>
      <c r="X85" s="38"/>
    </row>
    <row r="86" spans="1:85" x14ac:dyDescent="0.2">
      <c r="A86" s="36" t="s">
        <v>18</v>
      </c>
      <c r="B86" s="37" t="s">
        <v>19</v>
      </c>
      <c r="C86" s="37" t="s">
        <v>23</v>
      </c>
      <c r="D86" s="36" t="s">
        <v>20</v>
      </c>
      <c r="E86" s="38" t="s">
        <v>117</v>
      </c>
      <c r="F86" s="69" t="s">
        <v>118</v>
      </c>
      <c r="G86" s="47" t="s">
        <v>70</v>
      </c>
      <c r="H86" s="56">
        <v>37442</v>
      </c>
      <c r="I86" s="113">
        <v>23</v>
      </c>
      <c r="J86" s="113">
        <v>46</v>
      </c>
      <c r="K86" s="113">
        <v>15</v>
      </c>
      <c r="L86" s="113">
        <v>98</v>
      </c>
      <c r="M86" s="113">
        <v>33</v>
      </c>
      <c r="N86" s="113">
        <v>32</v>
      </c>
      <c r="O86" s="38" t="s">
        <v>21</v>
      </c>
      <c r="P86" s="113">
        <v>451</v>
      </c>
      <c r="Q86" s="47" t="s">
        <v>121</v>
      </c>
      <c r="R86" s="38">
        <v>30</v>
      </c>
      <c r="S86" s="66">
        <v>294</v>
      </c>
      <c r="T86" s="38">
        <v>1</v>
      </c>
      <c r="U86" s="100">
        <f>(T86/S86)*60</f>
        <v>0.20408163265306123</v>
      </c>
      <c r="V86" s="40">
        <v>3.4</v>
      </c>
      <c r="W86" s="48" t="s">
        <v>76</v>
      </c>
      <c r="X86" s="38"/>
    </row>
    <row r="87" spans="1:85" x14ac:dyDescent="0.2">
      <c r="A87" s="36" t="s">
        <v>18</v>
      </c>
      <c r="B87" s="37" t="s">
        <v>19</v>
      </c>
      <c r="C87" s="37" t="s">
        <v>23</v>
      </c>
      <c r="D87" s="36" t="s">
        <v>20</v>
      </c>
      <c r="E87" s="38" t="s">
        <v>119</v>
      </c>
      <c r="F87" s="69" t="s">
        <v>120</v>
      </c>
      <c r="G87" s="47" t="s">
        <v>70</v>
      </c>
      <c r="H87" s="56">
        <v>37443</v>
      </c>
      <c r="I87" s="113">
        <v>23</v>
      </c>
      <c r="J87" s="113">
        <v>30</v>
      </c>
      <c r="K87" s="113">
        <v>19</v>
      </c>
      <c r="L87" s="113">
        <v>98</v>
      </c>
      <c r="M87" s="113">
        <v>33</v>
      </c>
      <c r="N87" s="113">
        <v>3</v>
      </c>
      <c r="O87" s="38" t="s">
        <v>21</v>
      </c>
      <c r="P87" s="113">
        <v>271</v>
      </c>
      <c r="Q87" s="47" t="s">
        <v>121</v>
      </c>
      <c r="R87" s="38">
        <v>30</v>
      </c>
      <c r="S87" s="66">
        <v>317</v>
      </c>
      <c r="T87" s="38">
        <v>0</v>
      </c>
      <c r="U87" s="66">
        <f t="shared" si="0"/>
        <v>0</v>
      </c>
      <c r="V87" s="38">
        <v>0</v>
      </c>
      <c r="W87" s="48" t="s">
        <v>116</v>
      </c>
      <c r="X87" s="38"/>
    </row>
    <row r="88" spans="1:85" x14ac:dyDescent="0.2">
      <c r="A88" s="36" t="s">
        <v>18</v>
      </c>
      <c r="B88" s="37" t="s">
        <v>19</v>
      </c>
      <c r="C88" s="37" t="s">
        <v>23</v>
      </c>
      <c r="D88" s="36" t="s">
        <v>20</v>
      </c>
      <c r="E88" s="38" t="s">
        <v>123</v>
      </c>
      <c r="F88" s="69" t="s">
        <v>122</v>
      </c>
      <c r="G88" s="47" t="s">
        <v>70</v>
      </c>
      <c r="H88" s="56">
        <v>37445</v>
      </c>
      <c r="I88" s="113">
        <v>24</v>
      </c>
      <c r="J88" s="113">
        <v>58</v>
      </c>
      <c r="K88" s="113">
        <v>38</v>
      </c>
      <c r="L88" s="113">
        <v>98</v>
      </c>
      <c r="M88" s="113">
        <v>45</v>
      </c>
      <c r="N88" s="113">
        <v>32</v>
      </c>
      <c r="O88" s="38" t="s">
        <v>21</v>
      </c>
      <c r="P88" s="113">
        <v>231</v>
      </c>
      <c r="Q88" s="47" t="s">
        <v>115</v>
      </c>
      <c r="R88" s="38">
        <v>98</v>
      </c>
      <c r="S88" s="66">
        <v>331</v>
      </c>
      <c r="T88" s="38">
        <v>0</v>
      </c>
      <c r="U88" s="66">
        <f t="shared" si="0"/>
        <v>0</v>
      </c>
      <c r="V88" s="45">
        <v>0.75</v>
      </c>
      <c r="W88" s="48" t="s">
        <v>76</v>
      </c>
      <c r="X88" s="38"/>
    </row>
    <row r="89" spans="1:85" x14ac:dyDescent="0.2">
      <c r="A89" s="36" t="s">
        <v>18</v>
      </c>
      <c r="B89" s="37" t="s">
        <v>19</v>
      </c>
      <c r="C89" s="37" t="s">
        <v>23</v>
      </c>
      <c r="D89" s="36" t="s">
        <v>20</v>
      </c>
      <c r="E89" s="38" t="s">
        <v>125</v>
      </c>
      <c r="F89" s="69" t="s">
        <v>124</v>
      </c>
      <c r="G89" s="47" t="s">
        <v>70</v>
      </c>
      <c r="H89" s="56">
        <v>37446</v>
      </c>
      <c r="I89" s="113">
        <v>24</v>
      </c>
      <c r="J89" s="113">
        <v>43</v>
      </c>
      <c r="K89" s="113">
        <v>47</v>
      </c>
      <c r="L89" s="113">
        <v>98</v>
      </c>
      <c r="M89" s="113">
        <v>53</v>
      </c>
      <c r="N89" s="113">
        <v>51</v>
      </c>
      <c r="O89" s="38" t="s">
        <v>21</v>
      </c>
      <c r="P89" s="113">
        <v>635</v>
      </c>
      <c r="Q89" s="47" t="s">
        <v>121</v>
      </c>
      <c r="R89" s="38">
        <v>20</v>
      </c>
      <c r="S89" s="66">
        <v>307</v>
      </c>
      <c r="T89" s="38">
        <v>0</v>
      </c>
      <c r="U89" s="66">
        <f t="shared" si="0"/>
        <v>0</v>
      </c>
      <c r="V89" s="45">
        <v>0.25</v>
      </c>
      <c r="W89" s="48" t="s">
        <v>116</v>
      </c>
      <c r="X89" s="38"/>
    </row>
    <row r="90" spans="1:85" x14ac:dyDescent="0.2">
      <c r="A90" s="36" t="s">
        <v>18</v>
      </c>
      <c r="B90" s="37" t="s">
        <v>19</v>
      </c>
      <c r="C90" s="37" t="s">
        <v>23</v>
      </c>
      <c r="D90" s="36" t="s">
        <v>20</v>
      </c>
      <c r="E90" s="38" t="s">
        <v>127</v>
      </c>
      <c r="F90" s="69" t="s">
        <v>126</v>
      </c>
      <c r="G90" s="47" t="s">
        <v>70</v>
      </c>
      <c r="H90" s="56">
        <v>37447</v>
      </c>
      <c r="I90" s="113">
        <v>24</v>
      </c>
      <c r="J90" s="113">
        <v>23</v>
      </c>
      <c r="K90" s="113">
        <v>47</v>
      </c>
      <c r="L90" s="113">
        <v>99</v>
      </c>
      <c r="M90" s="113">
        <v>4</v>
      </c>
      <c r="N90" s="113">
        <v>17</v>
      </c>
      <c r="O90" s="38" t="s">
        <v>21</v>
      </c>
      <c r="P90" s="113">
        <v>269</v>
      </c>
      <c r="Q90" s="47" t="s">
        <v>121</v>
      </c>
      <c r="R90" s="38">
        <v>40</v>
      </c>
      <c r="S90" s="66">
        <v>240</v>
      </c>
      <c r="T90" s="38">
        <v>0</v>
      </c>
      <c r="U90" s="66">
        <f t="shared" si="0"/>
        <v>0</v>
      </c>
      <c r="V90" s="45">
        <v>0.25</v>
      </c>
      <c r="W90" s="48" t="s">
        <v>76</v>
      </c>
      <c r="X90" s="38"/>
    </row>
    <row r="91" spans="1:85" x14ac:dyDescent="0.2">
      <c r="A91" s="36" t="s">
        <v>18</v>
      </c>
      <c r="B91" s="37" t="s">
        <v>19</v>
      </c>
      <c r="C91" s="37" t="s">
        <v>23</v>
      </c>
      <c r="D91" s="36" t="s">
        <v>20</v>
      </c>
      <c r="E91" s="38" t="s">
        <v>134</v>
      </c>
      <c r="F91" s="69" t="s">
        <v>133</v>
      </c>
      <c r="G91" s="47" t="s">
        <v>70</v>
      </c>
      <c r="H91" s="56">
        <v>37448</v>
      </c>
      <c r="I91" s="113">
        <v>24</v>
      </c>
      <c r="J91" s="113">
        <v>20</v>
      </c>
      <c r="K91" s="113">
        <v>26</v>
      </c>
      <c r="L91" s="113">
        <v>99</v>
      </c>
      <c r="M91" s="113">
        <v>31</v>
      </c>
      <c r="N91" s="113">
        <v>18</v>
      </c>
      <c r="O91" s="38" t="s">
        <v>21</v>
      </c>
      <c r="P91" s="113">
        <v>445</v>
      </c>
      <c r="Q91" s="47" t="s">
        <v>121</v>
      </c>
      <c r="R91" s="38">
        <v>30</v>
      </c>
      <c r="S91" s="66">
        <v>166</v>
      </c>
      <c r="T91" s="38">
        <v>0</v>
      </c>
      <c r="U91" s="66">
        <f t="shared" si="0"/>
        <v>0</v>
      </c>
      <c r="V91" s="45">
        <v>0.25</v>
      </c>
      <c r="W91" s="48" t="s">
        <v>116</v>
      </c>
      <c r="X91" s="38"/>
    </row>
    <row r="92" spans="1:85" x14ac:dyDescent="0.2">
      <c r="A92" s="36" t="s">
        <v>18</v>
      </c>
      <c r="B92" s="37" t="s">
        <v>19</v>
      </c>
      <c r="C92" s="37" t="s">
        <v>23</v>
      </c>
      <c r="D92" s="36" t="s">
        <v>20</v>
      </c>
      <c r="E92" s="38" t="s">
        <v>137</v>
      </c>
      <c r="F92" s="69" t="s">
        <v>136</v>
      </c>
      <c r="G92" s="47" t="s">
        <v>70</v>
      </c>
      <c r="H92" s="56">
        <v>37453</v>
      </c>
      <c r="I92" s="113">
        <v>22</v>
      </c>
      <c r="J92" s="113">
        <v>51</v>
      </c>
      <c r="K92" s="113">
        <v>1</v>
      </c>
      <c r="L92" s="113">
        <v>99</v>
      </c>
      <c r="M92" s="113">
        <v>18</v>
      </c>
      <c r="N92" s="113">
        <v>48</v>
      </c>
      <c r="O92" s="38" t="s">
        <v>21</v>
      </c>
      <c r="P92" s="113">
        <v>343</v>
      </c>
      <c r="Q92" s="47" t="s">
        <v>98</v>
      </c>
      <c r="R92" s="38">
        <v>70</v>
      </c>
      <c r="S92" s="66">
        <v>159</v>
      </c>
      <c r="T92" s="38">
        <v>0</v>
      </c>
      <c r="U92" s="66">
        <f t="shared" si="0"/>
        <v>0</v>
      </c>
      <c r="V92" s="40">
        <v>3.3</v>
      </c>
      <c r="W92" s="48" t="s">
        <v>76</v>
      </c>
      <c r="X92" s="38"/>
    </row>
    <row r="93" spans="1:85" x14ac:dyDescent="0.2">
      <c r="A93" s="36" t="s">
        <v>18</v>
      </c>
      <c r="B93" s="37" t="s">
        <v>19</v>
      </c>
      <c r="C93" s="37" t="s">
        <v>23</v>
      </c>
      <c r="D93" s="36" t="s">
        <v>20</v>
      </c>
      <c r="E93" s="38" t="s">
        <v>137</v>
      </c>
      <c r="F93" s="69" t="s">
        <v>138</v>
      </c>
      <c r="G93" s="47" t="s">
        <v>70</v>
      </c>
      <c r="H93" s="57">
        <v>37452</v>
      </c>
      <c r="I93" s="113">
        <v>22</v>
      </c>
      <c r="J93" s="113">
        <v>51</v>
      </c>
      <c r="K93" s="113">
        <v>38</v>
      </c>
      <c r="L93" s="113">
        <v>99</v>
      </c>
      <c r="M93" s="113">
        <v>21</v>
      </c>
      <c r="N93" s="113">
        <v>50</v>
      </c>
      <c r="O93" s="38" t="s">
        <v>21</v>
      </c>
      <c r="P93" s="113">
        <v>372</v>
      </c>
      <c r="Q93" s="47" t="s">
        <v>139</v>
      </c>
      <c r="R93" s="38">
        <v>40</v>
      </c>
      <c r="S93" s="66">
        <v>150</v>
      </c>
      <c r="T93" s="38">
        <v>1</v>
      </c>
      <c r="U93" s="100">
        <f>(T93/S93)*60</f>
        <v>0.4</v>
      </c>
      <c r="V93" s="40">
        <v>3.3</v>
      </c>
      <c r="W93" s="48" t="s">
        <v>76</v>
      </c>
      <c r="X93" s="38"/>
    </row>
    <row r="94" spans="1:85" x14ac:dyDescent="0.2">
      <c r="A94" s="36" t="s">
        <v>18</v>
      </c>
      <c r="B94" s="37" t="s">
        <v>19</v>
      </c>
      <c r="C94" s="37" t="s">
        <v>23</v>
      </c>
      <c r="D94" s="36" t="s">
        <v>20</v>
      </c>
      <c r="E94" s="38" t="s">
        <v>102</v>
      </c>
      <c r="F94" s="47" t="s">
        <v>301</v>
      </c>
      <c r="G94" s="47" t="s">
        <v>105</v>
      </c>
      <c r="H94" s="57">
        <v>37380</v>
      </c>
      <c r="I94" s="113">
        <v>21</v>
      </c>
      <c r="J94" s="113">
        <v>55</v>
      </c>
      <c r="K94" s="113">
        <v>36</v>
      </c>
      <c r="L94" s="113">
        <v>98</v>
      </c>
      <c r="M94" s="113">
        <v>23</v>
      </c>
      <c r="N94" s="113">
        <v>12</v>
      </c>
      <c r="O94" s="38" t="s">
        <v>21</v>
      </c>
      <c r="P94" s="113">
        <v>96</v>
      </c>
      <c r="Q94" s="47" t="s">
        <v>103</v>
      </c>
      <c r="R94" s="38">
        <v>80</v>
      </c>
      <c r="S94" s="66">
        <v>230</v>
      </c>
      <c r="T94" s="38">
        <v>0</v>
      </c>
      <c r="U94" s="66">
        <f t="shared" si="0"/>
        <v>0</v>
      </c>
      <c r="V94" s="40">
        <v>0.5</v>
      </c>
      <c r="W94" s="48" t="s">
        <v>104</v>
      </c>
      <c r="X94" s="38"/>
    </row>
    <row r="95" spans="1:85" ht="11.25" x14ac:dyDescent="0.2">
      <c r="A95" s="36" t="s">
        <v>18</v>
      </c>
      <c r="B95" s="37" t="s">
        <v>19</v>
      </c>
      <c r="C95" s="37" t="s">
        <v>23</v>
      </c>
      <c r="D95" s="36" t="s">
        <v>20</v>
      </c>
      <c r="E95" s="38" t="s">
        <v>102</v>
      </c>
      <c r="F95" s="47" t="s">
        <v>435</v>
      </c>
      <c r="G95" s="47" t="s">
        <v>105</v>
      </c>
      <c r="H95" s="57">
        <v>37463</v>
      </c>
      <c r="I95" s="113">
        <v>21</v>
      </c>
      <c r="J95" s="113">
        <v>50</v>
      </c>
      <c r="K95" s="113">
        <v>16</v>
      </c>
      <c r="L95" s="113">
        <v>98</v>
      </c>
      <c r="M95" s="113">
        <v>18</v>
      </c>
      <c r="N95" s="113">
        <v>25</v>
      </c>
      <c r="O95" s="38" t="s">
        <v>21</v>
      </c>
      <c r="P95" s="113">
        <v>112</v>
      </c>
      <c r="Q95" s="47" t="s">
        <v>453</v>
      </c>
      <c r="R95" s="38">
        <v>95</v>
      </c>
      <c r="S95" s="66">
        <v>240</v>
      </c>
      <c r="T95" s="38">
        <v>0</v>
      </c>
      <c r="U95" s="66">
        <f t="shared" si="0"/>
        <v>0</v>
      </c>
      <c r="V95" s="40">
        <v>0.5</v>
      </c>
      <c r="W95" s="48" t="s">
        <v>104</v>
      </c>
      <c r="X95" s="38"/>
      <c r="Y95" s="19"/>
    </row>
    <row r="96" spans="1:85" x14ac:dyDescent="0.2">
      <c r="A96" s="36" t="s">
        <v>18</v>
      </c>
      <c r="B96" s="37" t="s">
        <v>19</v>
      </c>
      <c r="C96" s="37" t="s">
        <v>23</v>
      </c>
      <c r="D96" s="36" t="s">
        <v>20</v>
      </c>
      <c r="E96" s="38" t="s">
        <v>67</v>
      </c>
      <c r="F96" s="69" t="s">
        <v>552</v>
      </c>
      <c r="G96" s="47" t="s">
        <v>105</v>
      </c>
      <c r="H96" s="57">
        <v>37399</v>
      </c>
      <c r="I96" s="113">
        <v>21</v>
      </c>
      <c r="J96" s="113">
        <v>56</v>
      </c>
      <c r="K96" s="113">
        <v>15</v>
      </c>
      <c r="L96" s="113">
        <v>97</v>
      </c>
      <c r="M96" s="113">
        <v>54</v>
      </c>
      <c r="N96" s="113">
        <v>9</v>
      </c>
      <c r="O96" s="38" t="s">
        <v>21</v>
      </c>
      <c r="P96" s="113">
        <v>123</v>
      </c>
      <c r="Q96" s="47" t="s">
        <v>103</v>
      </c>
      <c r="R96" s="38">
        <v>85</v>
      </c>
      <c r="S96" s="66">
        <v>310</v>
      </c>
      <c r="T96" s="38">
        <v>0</v>
      </c>
      <c r="U96" s="66">
        <f t="shared" si="0"/>
        <v>0</v>
      </c>
      <c r="V96" s="40">
        <v>3.5</v>
      </c>
      <c r="W96" s="48" t="s">
        <v>104</v>
      </c>
      <c r="X96" s="38"/>
    </row>
    <row r="97" spans="1:85" x14ac:dyDescent="0.2">
      <c r="A97" s="36" t="s">
        <v>18</v>
      </c>
      <c r="B97" s="37" t="s">
        <v>19</v>
      </c>
      <c r="C97" s="37" t="s">
        <v>23</v>
      </c>
      <c r="D97" s="36" t="s">
        <v>20</v>
      </c>
      <c r="E97" s="38" t="s">
        <v>67</v>
      </c>
      <c r="F97" s="69" t="s">
        <v>106</v>
      </c>
      <c r="G97" s="47" t="s">
        <v>105</v>
      </c>
      <c r="H97" s="57">
        <v>37380</v>
      </c>
      <c r="I97" s="113">
        <v>21</v>
      </c>
      <c r="J97" s="113">
        <v>53</v>
      </c>
      <c r="K97" s="113">
        <v>12</v>
      </c>
      <c r="L97" s="113">
        <v>98</v>
      </c>
      <c r="M97" s="113">
        <v>8</v>
      </c>
      <c r="N97" s="113">
        <v>20</v>
      </c>
      <c r="O97" s="38" t="s">
        <v>21</v>
      </c>
      <c r="P97" s="113">
        <v>76</v>
      </c>
      <c r="Q97" s="47" t="s">
        <v>107</v>
      </c>
      <c r="R97" s="38">
        <v>80</v>
      </c>
      <c r="S97" s="66">
        <v>150</v>
      </c>
      <c r="T97" s="38">
        <v>1</v>
      </c>
      <c r="U97" s="100">
        <f>(T97/S97)*60</f>
        <v>0.4</v>
      </c>
      <c r="V97" s="40">
        <v>3.5</v>
      </c>
      <c r="W97" s="48" t="s">
        <v>104</v>
      </c>
      <c r="X97" s="38"/>
    </row>
    <row r="98" spans="1:85" ht="11.25" x14ac:dyDescent="0.2">
      <c r="A98" s="36" t="s">
        <v>18</v>
      </c>
      <c r="B98" s="37" t="s">
        <v>19</v>
      </c>
      <c r="C98" s="37" t="s">
        <v>23</v>
      </c>
      <c r="D98" s="36" t="s">
        <v>20</v>
      </c>
      <c r="E98" s="38" t="s">
        <v>67</v>
      </c>
      <c r="F98" s="47" t="s">
        <v>428</v>
      </c>
      <c r="G98" s="47" t="s">
        <v>105</v>
      </c>
      <c r="H98" s="57">
        <v>37387</v>
      </c>
      <c r="I98" s="113">
        <v>21</v>
      </c>
      <c r="J98" s="113">
        <v>50</v>
      </c>
      <c r="K98" s="113">
        <v>32</v>
      </c>
      <c r="L98" s="113">
        <v>97</v>
      </c>
      <c r="M98" s="113">
        <v>47</v>
      </c>
      <c r="N98" s="113">
        <v>13</v>
      </c>
      <c r="O98" s="38" t="s">
        <v>21</v>
      </c>
      <c r="P98" s="113">
        <v>95</v>
      </c>
      <c r="Q98" s="47" t="s">
        <v>446</v>
      </c>
      <c r="R98" s="38">
        <v>80</v>
      </c>
      <c r="S98" s="66">
        <v>222</v>
      </c>
      <c r="T98" s="38">
        <v>0</v>
      </c>
      <c r="U98" s="66">
        <f t="shared" si="0"/>
        <v>0</v>
      </c>
      <c r="V98" s="40">
        <v>3.5</v>
      </c>
      <c r="W98" s="48" t="s">
        <v>104</v>
      </c>
      <c r="X98" s="38"/>
      <c r="Y98" s="19"/>
    </row>
    <row r="99" spans="1:85" ht="11.25" x14ac:dyDescent="0.2">
      <c r="A99" s="36" t="s">
        <v>18</v>
      </c>
      <c r="B99" s="37" t="s">
        <v>19</v>
      </c>
      <c r="C99" s="37" t="s">
        <v>23</v>
      </c>
      <c r="D99" s="36" t="s">
        <v>20</v>
      </c>
      <c r="E99" s="38" t="s">
        <v>67</v>
      </c>
      <c r="F99" s="47" t="s">
        <v>429</v>
      </c>
      <c r="G99" s="47" t="s">
        <v>105</v>
      </c>
      <c r="H99" s="57">
        <v>37387</v>
      </c>
      <c r="I99" s="113">
        <v>21</v>
      </c>
      <c r="J99" s="113">
        <v>56</v>
      </c>
      <c r="K99" s="113">
        <v>42</v>
      </c>
      <c r="L99" s="113">
        <v>97</v>
      </c>
      <c r="M99" s="113">
        <v>45</v>
      </c>
      <c r="N99" s="113">
        <v>2</v>
      </c>
      <c r="O99" s="38" t="s">
        <v>21</v>
      </c>
      <c r="P99" s="113">
        <v>95</v>
      </c>
      <c r="Q99" s="47" t="s">
        <v>447</v>
      </c>
      <c r="R99" s="38">
        <v>95</v>
      </c>
      <c r="S99" s="66">
        <v>170</v>
      </c>
      <c r="T99" s="38">
        <v>0</v>
      </c>
      <c r="U99" s="66">
        <f t="shared" si="0"/>
        <v>0</v>
      </c>
      <c r="V99" s="40">
        <v>3.5</v>
      </c>
      <c r="W99" s="48" t="s">
        <v>104</v>
      </c>
      <c r="X99" s="38"/>
      <c r="Y99" s="19"/>
    </row>
    <row r="100" spans="1:85" x14ac:dyDescent="0.2">
      <c r="A100" s="36" t="s">
        <v>18</v>
      </c>
      <c r="B100" s="37" t="s">
        <v>19</v>
      </c>
      <c r="C100" s="37" t="s">
        <v>23</v>
      </c>
      <c r="D100" s="36" t="s">
        <v>20</v>
      </c>
      <c r="E100" s="38" t="s">
        <v>146</v>
      </c>
      <c r="F100" s="69" t="s">
        <v>147</v>
      </c>
      <c r="G100" s="47" t="s">
        <v>105</v>
      </c>
      <c r="H100" s="56">
        <v>37352</v>
      </c>
      <c r="I100" s="113">
        <v>21</v>
      </c>
      <c r="J100" s="113">
        <v>32</v>
      </c>
      <c r="K100" s="113">
        <v>9</v>
      </c>
      <c r="L100" s="113">
        <v>98</v>
      </c>
      <c r="M100" s="113">
        <v>23</v>
      </c>
      <c r="N100" s="113">
        <v>1</v>
      </c>
      <c r="O100" s="38" t="s">
        <v>21</v>
      </c>
      <c r="P100" s="113">
        <v>136</v>
      </c>
      <c r="Q100" s="47" t="s">
        <v>148</v>
      </c>
      <c r="R100" s="38">
        <v>80</v>
      </c>
      <c r="S100" s="66">
        <v>240</v>
      </c>
      <c r="T100" s="38">
        <v>1</v>
      </c>
      <c r="U100" s="100">
        <f>(T100/S100)*60</f>
        <v>0.25</v>
      </c>
      <c r="V100" s="40">
        <v>3.4</v>
      </c>
      <c r="W100" s="48" t="s">
        <v>104</v>
      </c>
      <c r="X100" s="38"/>
    </row>
    <row r="101" spans="1:85" ht="11.25" x14ac:dyDescent="0.2">
      <c r="A101" s="36" t="s">
        <v>18</v>
      </c>
      <c r="B101" s="37" t="s">
        <v>19</v>
      </c>
      <c r="C101" s="37" t="s">
        <v>23</v>
      </c>
      <c r="D101" s="36" t="s">
        <v>20</v>
      </c>
      <c r="E101" s="38" t="s">
        <v>146</v>
      </c>
      <c r="F101" s="47" t="s">
        <v>553</v>
      </c>
      <c r="G101" s="47" t="s">
        <v>105</v>
      </c>
      <c r="H101" s="57">
        <v>37464</v>
      </c>
      <c r="I101" s="113">
        <v>21</v>
      </c>
      <c r="J101" s="113">
        <v>45</v>
      </c>
      <c r="K101" s="113">
        <v>10</v>
      </c>
      <c r="L101" s="113">
        <v>98</v>
      </c>
      <c r="M101" s="113">
        <v>25</v>
      </c>
      <c r="N101" s="113">
        <v>12</v>
      </c>
      <c r="O101" s="38" t="s">
        <v>21</v>
      </c>
      <c r="P101" s="113">
        <v>75</v>
      </c>
      <c r="Q101" s="47" t="s">
        <v>449</v>
      </c>
      <c r="R101" s="38">
        <v>95</v>
      </c>
      <c r="S101" s="66">
        <v>240</v>
      </c>
      <c r="T101" s="38">
        <v>0</v>
      </c>
      <c r="U101" s="66">
        <f t="shared" si="0"/>
        <v>0</v>
      </c>
      <c r="V101" s="40">
        <v>3.4</v>
      </c>
      <c r="W101" s="48" t="s">
        <v>104</v>
      </c>
      <c r="X101" s="38"/>
      <c r="Y101" s="19"/>
    </row>
    <row r="102" spans="1:85" ht="11.25" x14ac:dyDescent="0.2">
      <c r="A102" s="36" t="s">
        <v>18</v>
      </c>
      <c r="B102" s="37" t="s">
        <v>19</v>
      </c>
      <c r="C102" s="37" t="s">
        <v>23</v>
      </c>
      <c r="D102" s="36" t="s">
        <v>20</v>
      </c>
      <c r="E102" s="38" t="s">
        <v>146</v>
      </c>
      <c r="F102" s="47" t="s">
        <v>554</v>
      </c>
      <c r="G102" s="47" t="s">
        <v>105</v>
      </c>
      <c r="H102" s="57">
        <v>37464</v>
      </c>
      <c r="I102" s="113">
        <v>21</v>
      </c>
      <c r="J102" s="113">
        <v>43</v>
      </c>
      <c r="K102" s="113">
        <v>16</v>
      </c>
      <c r="L102" s="113">
        <v>98</v>
      </c>
      <c r="M102" s="113">
        <v>30</v>
      </c>
      <c r="N102" s="113">
        <v>8</v>
      </c>
      <c r="O102" s="38" t="s">
        <v>21</v>
      </c>
      <c r="P102" s="113">
        <v>116</v>
      </c>
      <c r="Q102" s="47" t="s">
        <v>454</v>
      </c>
      <c r="R102" s="38">
        <v>95</v>
      </c>
      <c r="S102" s="66">
        <v>170</v>
      </c>
      <c r="T102" s="38">
        <v>0</v>
      </c>
      <c r="U102" s="66">
        <f t="shared" si="0"/>
        <v>0</v>
      </c>
      <c r="V102" s="40">
        <v>3.4</v>
      </c>
      <c r="W102" s="48" t="s">
        <v>104</v>
      </c>
      <c r="X102" s="38"/>
      <c r="Y102" s="19"/>
    </row>
    <row r="103" spans="1:85" x14ac:dyDescent="0.2">
      <c r="A103" s="36" t="s">
        <v>18</v>
      </c>
      <c r="B103" s="37" t="s">
        <v>19</v>
      </c>
      <c r="C103" s="37" t="s">
        <v>23</v>
      </c>
      <c r="D103" s="36" t="s">
        <v>20</v>
      </c>
      <c r="E103" s="38" t="s">
        <v>149</v>
      </c>
      <c r="F103" s="69" t="s">
        <v>556</v>
      </c>
      <c r="G103" s="47" t="s">
        <v>105</v>
      </c>
      <c r="H103" s="56">
        <v>37319</v>
      </c>
      <c r="I103" s="113">
        <v>21</v>
      </c>
      <c r="J103" s="113">
        <v>42</v>
      </c>
      <c r="K103" s="113">
        <v>2</v>
      </c>
      <c r="L103" s="113">
        <v>98</v>
      </c>
      <c r="M103" s="113">
        <v>18</v>
      </c>
      <c r="N103" s="113">
        <v>0</v>
      </c>
      <c r="O103" s="38" t="s">
        <v>21</v>
      </c>
      <c r="P103" s="113">
        <v>136</v>
      </c>
      <c r="Q103" s="47" t="s">
        <v>145</v>
      </c>
      <c r="R103" s="38">
        <v>80</v>
      </c>
      <c r="S103" s="66">
        <v>240</v>
      </c>
      <c r="T103" s="38">
        <v>1</v>
      </c>
      <c r="U103" s="100">
        <f>(T103/S103)*60</f>
        <v>0.25</v>
      </c>
      <c r="V103" s="40">
        <v>3.5</v>
      </c>
      <c r="W103" s="48" t="s">
        <v>104</v>
      </c>
      <c r="X103" s="38"/>
      <c r="Z103" s="38"/>
      <c r="AA103" s="39"/>
    </row>
    <row r="104" spans="1:85" x14ac:dyDescent="0.2">
      <c r="A104" s="36" t="s">
        <v>18</v>
      </c>
      <c r="B104" s="37" t="s">
        <v>19</v>
      </c>
      <c r="C104" s="37" t="s">
        <v>23</v>
      </c>
      <c r="D104" s="36" t="s">
        <v>20</v>
      </c>
      <c r="E104" s="38" t="s">
        <v>149</v>
      </c>
      <c r="F104" s="69" t="s">
        <v>555</v>
      </c>
      <c r="G104" s="47" t="s">
        <v>105</v>
      </c>
      <c r="H104" s="56">
        <v>37319</v>
      </c>
      <c r="I104" s="113">
        <v>21</v>
      </c>
      <c r="J104" s="113">
        <v>34</v>
      </c>
      <c r="K104" s="113">
        <v>40</v>
      </c>
      <c r="L104" s="113">
        <v>98</v>
      </c>
      <c r="M104" s="113">
        <v>14</v>
      </c>
      <c r="N104" s="113">
        <v>0</v>
      </c>
      <c r="O104" s="38" t="s">
        <v>21</v>
      </c>
      <c r="P104" s="113">
        <v>125</v>
      </c>
      <c r="Q104" s="47" t="s">
        <v>145</v>
      </c>
      <c r="R104" s="38">
        <v>80</v>
      </c>
      <c r="S104" s="66">
        <v>160</v>
      </c>
      <c r="T104" s="38">
        <v>0</v>
      </c>
      <c r="U104" s="66">
        <f t="shared" si="0"/>
        <v>0</v>
      </c>
      <c r="V104" s="40">
        <v>3.4</v>
      </c>
      <c r="W104" s="48" t="s">
        <v>104</v>
      </c>
      <c r="X104" s="38"/>
      <c r="Z104" s="38"/>
      <c r="AA104" s="39"/>
    </row>
    <row r="105" spans="1:85" ht="11.25" x14ac:dyDescent="0.2">
      <c r="A105" s="36" t="s">
        <v>18</v>
      </c>
      <c r="B105" s="37" t="s">
        <v>19</v>
      </c>
      <c r="C105" s="37" t="s">
        <v>23</v>
      </c>
      <c r="D105" s="36" t="s">
        <v>20</v>
      </c>
      <c r="E105" s="38" t="s">
        <v>149</v>
      </c>
      <c r="F105" s="47" t="s">
        <v>430</v>
      </c>
      <c r="G105" s="47" t="s">
        <v>105</v>
      </c>
      <c r="H105" s="57">
        <v>37394</v>
      </c>
      <c r="I105" s="113">
        <v>21</v>
      </c>
      <c r="J105" s="113">
        <v>53</v>
      </c>
      <c r="K105" s="113">
        <v>22</v>
      </c>
      <c r="L105" s="113">
        <v>97</v>
      </c>
      <c r="M105" s="113">
        <v>49</v>
      </c>
      <c r="N105" s="113">
        <v>36</v>
      </c>
      <c r="O105" s="38" t="s">
        <v>21</v>
      </c>
      <c r="P105" s="113">
        <v>85</v>
      </c>
      <c r="Q105" s="47" t="s">
        <v>448</v>
      </c>
      <c r="R105" s="38">
        <v>79</v>
      </c>
      <c r="S105" s="66">
        <v>465</v>
      </c>
      <c r="T105" s="38">
        <v>1</v>
      </c>
      <c r="U105" s="100">
        <f>(T105/S105)*60</f>
        <v>0.12903225806451613</v>
      </c>
      <c r="V105" s="40">
        <v>3.3</v>
      </c>
      <c r="W105" s="48" t="s">
        <v>104</v>
      </c>
      <c r="X105" s="38"/>
      <c r="Y105" s="19"/>
    </row>
    <row r="106" spans="1:85" x14ac:dyDescent="0.2">
      <c r="A106" s="36" t="s">
        <v>18</v>
      </c>
      <c r="B106" s="37" t="s">
        <v>19</v>
      </c>
      <c r="C106" s="37" t="s">
        <v>23</v>
      </c>
      <c r="D106" s="36" t="s">
        <v>20</v>
      </c>
      <c r="E106" s="38" t="s">
        <v>151</v>
      </c>
      <c r="F106" s="69" t="s">
        <v>152</v>
      </c>
      <c r="G106" s="47" t="s">
        <v>105</v>
      </c>
      <c r="H106" s="56">
        <v>37465</v>
      </c>
      <c r="I106" s="113">
        <v>21</v>
      </c>
      <c r="J106" s="113">
        <v>19</v>
      </c>
      <c r="K106" s="113">
        <v>14</v>
      </c>
      <c r="L106" s="113">
        <v>98</v>
      </c>
      <c r="M106" s="113">
        <v>17</v>
      </c>
      <c r="N106" s="113">
        <v>19</v>
      </c>
      <c r="O106" s="38" t="s">
        <v>21</v>
      </c>
      <c r="P106" s="113">
        <v>120</v>
      </c>
      <c r="Q106" s="47" t="s">
        <v>145</v>
      </c>
      <c r="R106" s="38">
        <v>85</v>
      </c>
      <c r="S106" s="66">
        <v>170</v>
      </c>
      <c r="T106" s="38">
        <v>0</v>
      </c>
      <c r="U106" s="66">
        <f t="shared" si="0"/>
        <v>0</v>
      </c>
      <c r="V106" s="38">
        <v>1</v>
      </c>
      <c r="W106" s="48" t="s">
        <v>104</v>
      </c>
      <c r="X106" s="38"/>
      <c r="Z106" s="38"/>
      <c r="AA106" s="39"/>
    </row>
    <row r="107" spans="1:85" x14ac:dyDescent="0.2">
      <c r="A107" s="36" t="s">
        <v>18</v>
      </c>
      <c r="B107" s="37" t="s">
        <v>19</v>
      </c>
      <c r="C107" s="37" t="s">
        <v>23</v>
      </c>
      <c r="D107" s="36" t="s">
        <v>20</v>
      </c>
      <c r="E107" s="38" t="s">
        <v>151</v>
      </c>
      <c r="F107" s="69" t="s">
        <v>150</v>
      </c>
      <c r="G107" s="47" t="s">
        <v>105</v>
      </c>
      <c r="H107" s="56">
        <v>37465</v>
      </c>
      <c r="I107" s="113">
        <v>21</v>
      </c>
      <c r="J107" s="113">
        <v>17</v>
      </c>
      <c r="K107" s="113">
        <v>10</v>
      </c>
      <c r="L107" s="113">
        <v>98</v>
      </c>
      <c r="M107" s="113">
        <v>20</v>
      </c>
      <c r="N107" s="113">
        <v>11</v>
      </c>
      <c r="O107" s="38" t="s">
        <v>21</v>
      </c>
      <c r="P107" s="113">
        <v>130</v>
      </c>
      <c r="Q107" s="47" t="s">
        <v>145</v>
      </c>
      <c r="R107" s="38">
        <v>85</v>
      </c>
      <c r="S107" s="66">
        <v>240</v>
      </c>
      <c r="T107" s="38">
        <v>0</v>
      </c>
      <c r="U107" s="66">
        <f t="shared" si="0"/>
        <v>0</v>
      </c>
      <c r="V107" s="38">
        <v>1</v>
      </c>
      <c r="W107" s="48" t="s">
        <v>104</v>
      </c>
      <c r="X107" s="38"/>
      <c r="Z107" s="38"/>
      <c r="AA107" s="39"/>
    </row>
    <row r="108" spans="1:85" s="92" customFormat="1" ht="11.25" customHeight="1" x14ac:dyDescent="0.2">
      <c r="A108" s="36" t="s">
        <v>18</v>
      </c>
      <c r="B108" s="37" t="s">
        <v>19</v>
      </c>
      <c r="C108" s="37" t="s">
        <v>23</v>
      </c>
      <c r="D108" s="36" t="s">
        <v>20</v>
      </c>
      <c r="E108" s="38" t="s">
        <v>154</v>
      </c>
      <c r="F108" s="47" t="s">
        <v>557</v>
      </c>
      <c r="G108" s="47" t="s">
        <v>105</v>
      </c>
      <c r="H108" s="57">
        <v>37348</v>
      </c>
      <c r="I108" s="113">
        <v>21</v>
      </c>
      <c r="J108" s="113">
        <v>13</v>
      </c>
      <c r="K108" s="113">
        <v>10</v>
      </c>
      <c r="L108" s="113">
        <v>97</v>
      </c>
      <c r="M108" s="113">
        <v>50</v>
      </c>
      <c r="N108" s="113">
        <v>45</v>
      </c>
      <c r="O108" s="38" t="s">
        <v>21</v>
      </c>
      <c r="P108" s="113">
        <v>101</v>
      </c>
      <c r="Q108" s="47" t="s">
        <v>103</v>
      </c>
      <c r="R108" s="38">
        <v>90</v>
      </c>
      <c r="S108" s="66">
        <v>150</v>
      </c>
      <c r="T108" s="38">
        <v>0</v>
      </c>
      <c r="U108" s="66">
        <f t="shared" si="0"/>
        <v>0</v>
      </c>
      <c r="V108" s="40">
        <v>3.2</v>
      </c>
      <c r="W108" s="48" t="s">
        <v>104</v>
      </c>
      <c r="X108" s="38"/>
    </row>
    <row r="109" spans="1:85" s="92" customFormat="1" ht="11.25" x14ac:dyDescent="0.2">
      <c r="A109" s="36" t="s">
        <v>18</v>
      </c>
      <c r="B109" s="37" t="s">
        <v>19</v>
      </c>
      <c r="C109" s="37" t="s">
        <v>23</v>
      </c>
      <c r="D109" s="36" t="s">
        <v>20</v>
      </c>
      <c r="E109" s="38" t="s">
        <v>154</v>
      </c>
      <c r="F109" s="69" t="s">
        <v>155</v>
      </c>
      <c r="G109" s="47" t="s">
        <v>105</v>
      </c>
      <c r="H109" s="56">
        <v>37330</v>
      </c>
      <c r="I109" s="113">
        <v>21</v>
      </c>
      <c r="J109" s="113">
        <v>6</v>
      </c>
      <c r="K109" s="113">
        <v>22</v>
      </c>
      <c r="L109" s="113">
        <v>98</v>
      </c>
      <c r="M109" s="113">
        <v>7</v>
      </c>
      <c r="N109" s="113">
        <v>0</v>
      </c>
      <c r="O109" s="38" t="s">
        <v>21</v>
      </c>
      <c r="P109" s="113">
        <v>58</v>
      </c>
      <c r="Q109" s="47" t="s">
        <v>145</v>
      </c>
      <c r="R109" s="38">
        <v>80</v>
      </c>
      <c r="S109" s="66">
        <v>160</v>
      </c>
      <c r="T109" s="38">
        <v>0</v>
      </c>
      <c r="U109" s="66">
        <f t="shared" si="0"/>
        <v>0</v>
      </c>
      <c r="V109" s="40">
        <v>3.2</v>
      </c>
      <c r="W109" s="48" t="s">
        <v>104</v>
      </c>
      <c r="X109" s="38"/>
    </row>
    <row r="110" spans="1:85" s="92" customFormat="1" x14ac:dyDescent="0.2">
      <c r="A110" s="36" t="s">
        <v>18</v>
      </c>
      <c r="B110" s="37" t="s">
        <v>19</v>
      </c>
      <c r="C110" s="37" t="s">
        <v>23</v>
      </c>
      <c r="D110" s="36" t="s">
        <v>20</v>
      </c>
      <c r="E110" s="38" t="s">
        <v>154</v>
      </c>
      <c r="F110" s="69" t="s">
        <v>156</v>
      </c>
      <c r="G110" s="47" t="s">
        <v>105</v>
      </c>
      <c r="H110" s="56">
        <v>37362</v>
      </c>
      <c r="I110" s="113">
        <v>21</v>
      </c>
      <c r="J110" s="113">
        <v>8</v>
      </c>
      <c r="K110" s="113">
        <v>2</v>
      </c>
      <c r="L110" s="113">
        <v>98</v>
      </c>
      <c r="M110" s="113">
        <v>12</v>
      </c>
      <c r="N110" s="113">
        <v>6</v>
      </c>
      <c r="O110" s="38" t="s">
        <v>21</v>
      </c>
      <c r="P110" s="113">
        <v>96</v>
      </c>
      <c r="Q110" s="47" t="s">
        <v>145</v>
      </c>
      <c r="R110" s="38">
        <v>80</v>
      </c>
      <c r="S110" s="66">
        <v>240</v>
      </c>
      <c r="T110" s="38">
        <v>0</v>
      </c>
      <c r="U110" s="66">
        <f t="shared" si="0"/>
        <v>0</v>
      </c>
      <c r="V110" s="40">
        <v>3.2</v>
      </c>
      <c r="W110" s="48" t="s">
        <v>104</v>
      </c>
      <c r="X110" s="38"/>
      <c r="Y110" s="5"/>
      <c r="BT110" s="19"/>
      <c r="BU110" s="19"/>
      <c r="BV110" s="19"/>
      <c r="BW110" s="19"/>
      <c r="BX110" s="19"/>
      <c r="BY110" s="19"/>
      <c r="BZ110" s="19"/>
      <c r="CA110" s="19"/>
      <c r="CB110" s="19"/>
      <c r="CC110" s="19"/>
      <c r="CD110" s="19"/>
      <c r="CE110" s="19"/>
      <c r="CF110" s="19"/>
      <c r="CG110" s="19"/>
    </row>
    <row r="111" spans="1:85" s="92" customFormat="1" x14ac:dyDescent="0.2">
      <c r="A111" s="36" t="s">
        <v>18</v>
      </c>
      <c r="B111" s="37" t="s">
        <v>19</v>
      </c>
      <c r="C111" s="37" t="s">
        <v>23</v>
      </c>
      <c r="D111" s="36" t="s">
        <v>20</v>
      </c>
      <c r="E111" s="38" t="s">
        <v>154</v>
      </c>
      <c r="F111" s="69" t="s">
        <v>157</v>
      </c>
      <c r="G111" s="47" t="s">
        <v>105</v>
      </c>
      <c r="H111" s="56">
        <v>37331</v>
      </c>
      <c r="I111" s="113">
        <v>21</v>
      </c>
      <c r="J111" s="113">
        <v>8</v>
      </c>
      <c r="K111" s="113">
        <v>10</v>
      </c>
      <c r="L111" s="113">
        <v>98</v>
      </c>
      <c r="M111" s="113">
        <v>14</v>
      </c>
      <c r="N111" s="113">
        <v>0</v>
      </c>
      <c r="O111" s="38" t="s">
        <v>21</v>
      </c>
      <c r="P111" s="113">
        <v>130</v>
      </c>
      <c r="Q111" s="47" t="s">
        <v>145</v>
      </c>
      <c r="R111" s="38">
        <v>80</v>
      </c>
      <c r="S111" s="66">
        <v>140</v>
      </c>
      <c r="T111" s="38">
        <v>0</v>
      </c>
      <c r="U111" s="66">
        <f t="shared" si="0"/>
        <v>0</v>
      </c>
      <c r="V111" s="40">
        <v>3.2</v>
      </c>
      <c r="W111" s="48" t="s">
        <v>104</v>
      </c>
      <c r="X111" s="38"/>
      <c r="Y111" s="5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  <c r="CF111" s="19"/>
      <c r="CG111" s="19"/>
    </row>
    <row r="112" spans="1:85" s="92" customFormat="1" x14ac:dyDescent="0.2">
      <c r="A112" s="36" t="s">
        <v>18</v>
      </c>
      <c r="B112" s="37" t="s">
        <v>19</v>
      </c>
      <c r="C112" s="37" t="s">
        <v>23</v>
      </c>
      <c r="D112" s="36" t="s">
        <v>20</v>
      </c>
      <c r="E112" s="38" t="s">
        <v>154</v>
      </c>
      <c r="F112" s="69" t="s">
        <v>158</v>
      </c>
      <c r="G112" s="47" t="s">
        <v>105</v>
      </c>
      <c r="H112" s="56">
        <v>37337</v>
      </c>
      <c r="I112" s="113">
        <v>21</v>
      </c>
      <c r="J112" s="113">
        <v>18</v>
      </c>
      <c r="K112" s="113">
        <v>12</v>
      </c>
      <c r="L112" s="113">
        <v>98</v>
      </c>
      <c r="M112" s="113">
        <v>14</v>
      </c>
      <c r="N112" s="113">
        <v>9</v>
      </c>
      <c r="O112" s="38" t="s">
        <v>21</v>
      </c>
      <c r="P112" s="113">
        <v>240</v>
      </c>
      <c r="Q112" s="47" t="s">
        <v>145</v>
      </c>
      <c r="R112" s="38">
        <v>80</v>
      </c>
      <c r="S112" s="66">
        <v>240</v>
      </c>
      <c r="T112" s="38">
        <v>0</v>
      </c>
      <c r="U112" s="66">
        <f t="shared" si="0"/>
        <v>0</v>
      </c>
      <c r="V112" s="40">
        <v>3.2</v>
      </c>
      <c r="W112" s="48" t="s">
        <v>104</v>
      </c>
      <c r="X112" s="38"/>
      <c r="Y112" s="5"/>
      <c r="BT112" s="19"/>
      <c r="BU112" s="19"/>
      <c r="BV112" s="19"/>
      <c r="BW112" s="19"/>
      <c r="BX112" s="19"/>
      <c r="BY112" s="19"/>
      <c r="BZ112" s="19"/>
      <c r="CA112" s="19"/>
      <c r="CB112" s="19"/>
      <c r="CC112" s="19"/>
      <c r="CD112" s="19"/>
      <c r="CE112" s="19"/>
      <c r="CF112" s="19"/>
      <c r="CG112" s="19"/>
    </row>
    <row r="113" spans="1:85" s="92" customFormat="1" x14ac:dyDescent="0.2">
      <c r="A113" s="36" t="s">
        <v>18</v>
      </c>
      <c r="B113" s="37" t="s">
        <v>19</v>
      </c>
      <c r="C113" s="37" t="s">
        <v>23</v>
      </c>
      <c r="D113" s="36" t="s">
        <v>20</v>
      </c>
      <c r="E113" s="38" t="s">
        <v>154</v>
      </c>
      <c r="F113" s="69" t="s">
        <v>159</v>
      </c>
      <c r="G113" s="47" t="s">
        <v>105</v>
      </c>
      <c r="H113" s="56">
        <v>37374</v>
      </c>
      <c r="I113" s="113">
        <v>21</v>
      </c>
      <c r="J113" s="113">
        <v>11</v>
      </c>
      <c r="K113" s="113">
        <v>8</v>
      </c>
      <c r="L113" s="113">
        <v>98</v>
      </c>
      <c r="M113" s="113">
        <v>14</v>
      </c>
      <c r="N113" s="113">
        <v>12</v>
      </c>
      <c r="O113" s="38" t="s">
        <v>21</v>
      </c>
      <c r="P113" s="113">
        <v>138</v>
      </c>
      <c r="Q113" s="47" t="s">
        <v>145</v>
      </c>
      <c r="R113" s="38">
        <v>80</v>
      </c>
      <c r="S113" s="66">
        <v>240</v>
      </c>
      <c r="T113" s="38">
        <v>1</v>
      </c>
      <c r="U113" s="100">
        <f>(T113/S113)*60</f>
        <v>0.25</v>
      </c>
      <c r="V113" s="40">
        <v>3.2</v>
      </c>
      <c r="W113" s="48" t="s">
        <v>104</v>
      </c>
      <c r="X113" s="38"/>
      <c r="Y113" s="5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</row>
    <row r="114" spans="1:85" s="92" customFormat="1" x14ac:dyDescent="0.2">
      <c r="A114" s="36" t="s">
        <v>18</v>
      </c>
      <c r="B114" s="37" t="s">
        <v>19</v>
      </c>
      <c r="C114" s="37" t="s">
        <v>23</v>
      </c>
      <c r="D114" s="36" t="s">
        <v>20</v>
      </c>
      <c r="E114" s="38" t="s">
        <v>154</v>
      </c>
      <c r="F114" s="69" t="s">
        <v>298</v>
      </c>
      <c r="G114" s="47" t="s">
        <v>105</v>
      </c>
      <c r="H114" s="56">
        <v>37374</v>
      </c>
      <c r="I114" s="113">
        <v>21</v>
      </c>
      <c r="J114" s="113">
        <v>12</v>
      </c>
      <c r="K114" s="113">
        <v>11</v>
      </c>
      <c r="L114" s="113">
        <v>98</v>
      </c>
      <c r="M114" s="113">
        <v>8</v>
      </c>
      <c r="N114" s="113">
        <v>15</v>
      </c>
      <c r="O114" s="38" t="s">
        <v>21</v>
      </c>
      <c r="P114" s="113">
        <v>115</v>
      </c>
      <c r="Q114" s="47" t="s">
        <v>145</v>
      </c>
      <c r="R114" s="38">
        <v>80</v>
      </c>
      <c r="S114" s="66">
        <v>150</v>
      </c>
      <c r="T114" s="38">
        <v>0</v>
      </c>
      <c r="U114" s="66">
        <f t="shared" si="0"/>
        <v>0</v>
      </c>
      <c r="V114" s="40">
        <v>3.2</v>
      </c>
      <c r="W114" s="48" t="s">
        <v>104</v>
      </c>
      <c r="X114" s="38"/>
      <c r="Y114" s="5"/>
      <c r="BT114" s="19"/>
      <c r="BU114" s="19"/>
      <c r="BV114" s="19"/>
      <c r="BW114" s="19"/>
      <c r="BX114" s="19"/>
      <c r="BY114" s="19"/>
      <c r="BZ114" s="19"/>
      <c r="CA114" s="19"/>
      <c r="CB114" s="19"/>
      <c r="CC114" s="19"/>
      <c r="CD114" s="19"/>
      <c r="CE114" s="19"/>
      <c r="CF114" s="19"/>
      <c r="CG114" s="19"/>
    </row>
    <row r="115" spans="1:85" s="92" customFormat="1" x14ac:dyDescent="0.2">
      <c r="A115" s="36" t="s">
        <v>18</v>
      </c>
      <c r="B115" s="37" t="s">
        <v>19</v>
      </c>
      <c r="C115" s="37" t="s">
        <v>23</v>
      </c>
      <c r="D115" s="36" t="s">
        <v>20</v>
      </c>
      <c r="E115" s="36" t="s">
        <v>154</v>
      </c>
      <c r="F115" s="69" t="s">
        <v>160</v>
      </c>
      <c r="G115" s="47" t="s">
        <v>105</v>
      </c>
      <c r="H115" s="56">
        <v>37351</v>
      </c>
      <c r="I115" s="113">
        <v>21</v>
      </c>
      <c r="J115" s="113">
        <v>24</v>
      </c>
      <c r="K115" s="113">
        <v>12</v>
      </c>
      <c r="L115" s="113">
        <v>97</v>
      </c>
      <c r="M115" s="113">
        <v>60</v>
      </c>
      <c r="N115" s="113">
        <v>19</v>
      </c>
      <c r="O115" s="38" t="s">
        <v>21</v>
      </c>
      <c r="P115" s="113">
        <v>110</v>
      </c>
      <c r="Q115" s="47" t="s">
        <v>145</v>
      </c>
      <c r="R115" s="38">
        <v>80</v>
      </c>
      <c r="S115" s="66">
        <v>120</v>
      </c>
      <c r="T115" s="38">
        <v>0</v>
      </c>
      <c r="U115" s="66">
        <f t="shared" si="0"/>
        <v>0</v>
      </c>
      <c r="V115" s="40">
        <v>3.2</v>
      </c>
      <c r="W115" s="48" t="s">
        <v>104</v>
      </c>
      <c r="X115" s="38"/>
      <c r="Y115" s="5"/>
      <c r="BT115" s="19"/>
      <c r="BU115" s="19"/>
      <c r="BV115" s="19"/>
      <c r="BW115" s="19"/>
      <c r="BX115" s="19"/>
      <c r="BY115" s="19"/>
      <c r="BZ115" s="19"/>
      <c r="CA115" s="19"/>
      <c r="CB115" s="19"/>
      <c r="CC115" s="19"/>
      <c r="CD115" s="19"/>
      <c r="CE115" s="19"/>
      <c r="CF115" s="19"/>
      <c r="CG115" s="19"/>
    </row>
    <row r="116" spans="1:85" s="92" customFormat="1" x14ac:dyDescent="0.2">
      <c r="A116" s="36" t="s">
        <v>18</v>
      </c>
      <c r="B116" s="37" t="s">
        <v>19</v>
      </c>
      <c r="C116" s="37" t="s">
        <v>23</v>
      </c>
      <c r="D116" s="36" t="s">
        <v>20</v>
      </c>
      <c r="E116" s="36" t="s">
        <v>154</v>
      </c>
      <c r="F116" s="69" t="s">
        <v>161</v>
      </c>
      <c r="G116" s="47" t="s">
        <v>105</v>
      </c>
      <c r="H116" s="56">
        <v>37350</v>
      </c>
      <c r="I116" s="113">
        <v>21</v>
      </c>
      <c r="J116" s="113">
        <v>20</v>
      </c>
      <c r="K116" s="113">
        <v>18</v>
      </c>
      <c r="L116" s="113">
        <v>97</v>
      </c>
      <c r="M116" s="113">
        <v>61</v>
      </c>
      <c r="N116" s="113">
        <v>10</v>
      </c>
      <c r="O116" s="38" t="s">
        <v>21</v>
      </c>
      <c r="P116" s="113">
        <v>115</v>
      </c>
      <c r="Q116" s="47" t="s">
        <v>145</v>
      </c>
      <c r="R116" s="38">
        <v>80</v>
      </c>
      <c r="S116" s="66">
        <v>120</v>
      </c>
      <c r="T116" s="38">
        <v>0</v>
      </c>
      <c r="U116" s="66">
        <f t="shared" si="0"/>
        <v>0</v>
      </c>
      <c r="V116" s="40">
        <v>3.2</v>
      </c>
      <c r="W116" s="48" t="s">
        <v>104</v>
      </c>
      <c r="X116" s="38"/>
      <c r="Y116" s="5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  <c r="CF116" s="19"/>
      <c r="CG116" s="19"/>
    </row>
    <row r="117" spans="1:85" s="92" customFormat="1" ht="11.25" x14ac:dyDescent="0.2">
      <c r="A117" s="36" t="s">
        <v>18</v>
      </c>
      <c r="B117" s="37" t="s">
        <v>19</v>
      </c>
      <c r="C117" s="37" t="s">
        <v>23</v>
      </c>
      <c r="D117" s="36" t="s">
        <v>20</v>
      </c>
      <c r="E117" s="38" t="s">
        <v>154</v>
      </c>
      <c r="F117" s="47" t="s">
        <v>418</v>
      </c>
      <c r="G117" s="47" t="s">
        <v>105</v>
      </c>
      <c r="H117" s="57">
        <v>37344</v>
      </c>
      <c r="I117" s="113">
        <v>21</v>
      </c>
      <c r="J117" s="113">
        <v>18</v>
      </c>
      <c r="K117" s="113">
        <v>16</v>
      </c>
      <c r="L117" s="113">
        <v>98</v>
      </c>
      <c r="M117" s="113">
        <v>16</v>
      </c>
      <c r="N117" s="113">
        <v>11</v>
      </c>
      <c r="O117" s="38" t="s">
        <v>21</v>
      </c>
      <c r="P117" s="113">
        <v>110</v>
      </c>
      <c r="Q117" s="47" t="s">
        <v>103</v>
      </c>
      <c r="R117" s="38">
        <v>90</v>
      </c>
      <c r="S117" s="66">
        <v>170</v>
      </c>
      <c r="T117" s="38">
        <v>0</v>
      </c>
      <c r="U117" s="66">
        <f t="shared" si="0"/>
        <v>0</v>
      </c>
      <c r="V117" s="40">
        <v>3.2</v>
      </c>
      <c r="W117" s="48" t="s">
        <v>104</v>
      </c>
      <c r="X117" s="38"/>
    </row>
    <row r="118" spans="1:85" s="92" customFormat="1" ht="11.25" x14ac:dyDescent="0.2">
      <c r="A118" s="36" t="s">
        <v>18</v>
      </c>
      <c r="B118" s="37" t="s">
        <v>19</v>
      </c>
      <c r="C118" s="37" t="s">
        <v>23</v>
      </c>
      <c r="D118" s="36" t="s">
        <v>20</v>
      </c>
      <c r="E118" s="38" t="s">
        <v>154</v>
      </c>
      <c r="F118" s="47" t="s">
        <v>419</v>
      </c>
      <c r="G118" s="47" t="s">
        <v>105</v>
      </c>
      <c r="H118" s="57">
        <v>37344</v>
      </c>
      <c r="I118" s="113">
        <v>21</v>
      </c>
      <c r="J118" s="113">
        <v>16</v>
      </c>
      <c r="K118" s="113">
        <v>21</v>
      </c>
      <c r="L118" s="113">
        <v>98</v>
      </c>
      <c r="M118" s="113">
        <v>16</v>
      </c>
      <c r="N118" s="113">
        <v>12</v>
      </c>
      <c r="O118" s="38" t="s">
        <v>21</v>
      </c>
      <c r="P118" s="113">
        <v>96</v>
      </c>
      <c r="Q118" s="47" t="s">
        <v>103</v>
      </c>
      <c r="R118" s="38">
        <v>90</v>
      </c>
      <c r="S118" s="66">
        <v>240</v>
      </c>
      <c r="T118" s="38">
        <v>0</v>
      </c>
      <c r="U118" s="66">
        <f t="shared" si="0"/>
        <v>0</v>
      </c>
      <c r="V118" s="40">
        <v>3.2</v>
      </c>
      <c r="W118" s="48" t="s">
        <v>104</v>
      </c>
      <c r="X118" s="38"/>
    </row>
    <row r="119" spans="1:85" s="92" customFormat="1" ht="11.25" x14ac:dyDescent="0.2">
      <c r="A119" s="36" t="s">
        <v>18</v>
      </c>
      <c r="B119" s="37" t="s">
        <v>19</v>
      </c>
      <c r="C119" s="37" t="s">
        <v>23</v>
      </c>
      <c r="D119" s="36" t="s">
        <v>20</v>
      </c>
      <c r="E119" s="38" t="s">
        <v>154</v>
      </c>
      <c r="F119" s="47" t="s">
        <v>420</v>
      </c>
      <c r="G119" s="47" t="s">
        <v>105</v>
      </c>
      <c r="H119" s="57">
        <v>37338</v>
      </c>
      <c r="I119" s="113">
        <v>21</v>
      </c>
      <c r="J119" s="113">
        <v>19</v>
      </c>
      <c r="K119" s="113">
        <v>18</v>
      </c>
      <c r="L119" s="113">
        <v>98</v>
      </c>
      <c r="M119" s="113">
        <v>14</v>
      </c>
      <c r="N119" s="113">
        <v>9</v>
      </c>
      <c r="O119" s="38" t="s">
        <v>21</v>
      </c>
      <c r="P119" s="113">
        <v>130</v>
      </c>
      <c r="Q119" s="47" t="s">
        <v>103</v>
      </c>
      <c r="R119" s="38">
        <v>80</v>
      </c>
      <c r="S119" s="66">
        <v>150</v>
      </c>
      <c r="T119" s="38">
        <v>0</v>
      </c>
      <c r="U119" s="66">
        <f t="shared" si="0"/>
        <v>0</v>
      </c>
      <c r="V119" s="40">
        <v>3.2</v>
      </c>
      <c r="W119" s="48" t="s">
        <v>104</v>
      </c>
      <c r="X119" s="38"/>
    </row>
    <row r="120" spans="1:85" s="92" customFormat="1" ht="11.25" x14ac:dyDescent="0.2">
      <c r="A120" s="36" t="s">
        <v>18</v>
      </c>
      <c r="B120" s="37" t="s">
        <v>19</v>
      </c>
      <c r="C120" s="37" t="s">
        <v>23</v>
      </c>
      <c r="D120" s="36" t="s">
        <v>20</v>
      </c>
      <c r="E120" s="38" t="s">
        <v>154</v>
      </c>
      <c r="F120" s="47" t="s">
        <v>421</v>
      </c>
      <c r="G120" s="47" t="s">
        <v>105</v>
      </c>
      <c r="H120" s="57">
        <v>37349</v>
      </c>
      <c r="I120" s="113">
        <v>21</v>
      </c>
      <c r="J120" s="113">
        <v>13</v>
      </c>
      <c r="K120" s="113">
        <v>2</v>
      </c>
      <c r="L120" s="113">
        <v>98</v>
      </c>
      <c r="M120" s="113">
        <v>0</v>
      </c>
      <c r="N120" s="113">
        <v>11</v>
      </c>
      <c r="O120" s="38" t="s">
        <v>21</v>
      </c>
      <c r="P120" s="113">
        <v>185</v>
      </c>
      <c r="Q120" s="47" t="s">
        <v>103</v>
      </c>
      <c r="R120" s="38">
        <v>80</v>
      </c>
      <c r="S120" s="66">
        <v>240</v>
      </c>
      <c r="T120" s="38">
        <v>0</v>
      </c>
      <c r="U120" s="66">
        <f t="shared" si="0"/>
        <v>0</v>
      </c>
      <c r="V120" s="40">
        <v>3.2</v>
      </c>
      <c r="W120" s="48" t="s">
        <v>104</v>
      </c>
      <c r="X120" s="38"/>
    </row>
    <row r="121" spans="1:85" s="92" customFormat="1" ht="11.25" x14ac:dyDescent="0.2">
      <c r="A121" s="36" t="s">
        <v>18</v>
      </c>
      <c r="B121" s="37" t="s">
        <v>19</v>
      </c>
      <c r="C121" s="37" t="s">
        <v>23</v>
      </c>
      <c r="D121" s="36" t="s">
        <v>20</v>
      </c>
      <c r="E121" s="38" t="s">
        <v>154</v>
      </c>
      <c r="F121" s="47" t="s">
        <v>422</v>
      </c>
      <c r="G121" s="47" t="s">
        <v>105</v>
      </c>
      <c r="H121" s="57">
        <v>37358</v>
      </c>
      <c r="I121" s="113">
        <v>21</v>
      </c>
      <c r="J121" s="113">
        <v>5</v>
      </c>
      <c r="K121" s="113">
        <v>23</v>
      </c>
      <c r="L121" s="113">
        <v>98</v>
      </c>
      <c r="M121" s="113">
        <v>3</v>
      </c>
      <c r="N121" s="113">
        <v>10</v>
      </c>
      <c r="O121" s="38" t="s">
        <v>21</v>
      </c>
      <c r="P121" s="113">
        <v>102</v>
      </c>
      <c r="Q121" s="47" t="s">
        <v>103</v>
      </c>
      <c r="R121" s="38">
        <v>90</v>
      </c>
      <c r="S121" s="66">
        <v>240</v>
      </c>
      <c r="T121" s="38">
        <v>0</v>
      </c>
      <c r="U121" s="66">
        <f t="shared" si="0"/>
        <v>0</v>
      </c>
      <c r="V121" s="40">
        <v>3.2</v>
      </c>
      <c r="W121" s="48" t="s">
        <v>104</v>
      </c>
      <c r="X121" s="38"/>
    </row>
    <row r="122" spans="1:85" s="92" customFormat="1" ht="11.25" x14ac:dyDescent="0.2">
      <c r="A122" s="36" t="s">
        <v>18</v>
      </c>
      <c r="B122" s="37" t="s">
        <v>19</v>
      </c>
      <c r="C122" s="37" t="s">
        <v>23</v>
      </c>
      <c r="D122" s="36" t="s">
        <v>20</v>
      </c>
      <c r="E122" s="38" t="s">
        <v>154</v>
      </c>
      <c r="F122" s="47" t="s">
        <v>423</v>
      </c>
      <c r="G122" s="47" t="s">
        <v>105</v>
      </c>
      <c r="H122" s="57">
        <v>37358</v>
      </c>
      <c r="I122" s="113">
        <v>21</v>
      </c>
      <c r="J122" s="113">
        <v>10</v>
      </c>
      <c r="K122" s="113">
        <v>15</v>
      </c>
      <c r="L122" s="113">
        <v>98</v>
      </c>
      <c r="M122" s="113">
        <v>7</v>
      </c>
      <c r="N122" s="113">
        <v>12</v>
      </c>
      <c r="O122" s="38" t="s">
        <v>21</v>
      </c>
      <c r="P122" s="113">
        <v>131</v>
      </c>
      <c r="Q122" s="47" t="s">
        <v>103</v>
      </c>
      <c r="R122" s="38">
        <v>90</v>
      </c>
      <c r="S122" s="66">
        <v>240</v>
      </c>
      <c r="T122" s="38">
        <v>0</v>
      </c>
      <c r="U122" s="66">
        <f t="shared" si="0"/>
        <v>0</v>
      </c>
      <c r="V122" s="40">
        <v>3.2</v>
      </c>
      <c r="W122" s="48" t="s">
        <v>104</v>
      </c>
      <c r="X122" s="38"/>
    </row>
    <row r="123" spans="1:85" s="92" customFormat="1" ht="11.25" x14ac:dyDescent="0.2">
      <c r="A123" s="36" t="s">
        <v>18</v>
      </c>
      <c r="B123" s="37" t="s">
        <v>19</v>
      </c>
      <c r="C123" s="37" t="s">
        <v>23</v>
      </c>
      <c r="D123" s="36" t="s">
        <v>20</v>
      </c>
      <c r="E123" s="38" t="s">
        <v>154</v>
      </c>
      <c r="F123" s="47" t="s">
        <v>424</v>
      </c>
      <c r="G123" s="47" t="s">
        <v>105</v>
      </c>
      <c r="H123" s="57">
        <v>37372</v>
      </c>
      <c r="I123" s="113">
        <v>21</v>
      </c>
      <c r="J123" s="113">
        <v>10</v>
      </c>
      <c r="K123" s="113">
        <v>15</v>
      </c>
      <c r="L123" s="113">
        <v>98</v>
      </c>
      <c r="M123" s="113">
        <v>3</v>
      </c>
      <c r="N123" s="113">
        <v>11</v>
      </c>
      <c r="O123" s="38" t="s">
        <v>21</v>
      </c>
      <c r="P123" s="113">
        <v>118</v>
      </c>
      <c r="Q123" s="47" t="s">
        <v>103</v>
      </c>
      <c r="R123" s="38">
        <v>80</v>
      </c>
      <c r="S123" s="66">
        <v>165</v>
      </c>
      <c r="T123" s="38">
        <v>0</v>
      </c>
      <c r="U123" s="66">
        <f t="shared" si="0"/>
        <v>0</v>
      </c>
      <c r="V123" s="40">
        <v>3.2</v>
      </c>
      <c r="W123" s="48" t="s">
        <v>104</v>
      </c>
      <c r="X123" s="38"/>
    </row>
    <row r="124" spans="1:85" s="92" customFormat="1" ht="11.25" x14ac:dyDescent="0.2">
      <c r="A124" s="36" t="s">
        <v>18</v>
      </c>
      <c r="B124" s="37" t="s">
        <v>19</v>
      </c>
      <c r="C124" s="37" t="s">
        <v>23</v>
      </c>
      <c r="D124" s="36" t="s">
        <v>20</v>
      </c>
      <c r="E124" s="38" t="s">
        <v>154</v>
      </c>
      <c r="F124" s="47" t="s">
        <v>425</v>
      </c>
      <c r="G124" s="47" t="s">
        <v>105</v>
      </c>
      <c r="H124" s="57">
        <v>37344</v>
      </c>
      <c r="I124" s="113">
        <v>21</v>
      </c>
      <c r="J124" s="113">
        <v>24</v>
      </c>
      <c r="K124" s="113">
        <v>18</v>
      </c>
      <c r="L124" s="113">
        <v>98</v>
      </c>
      <c r="M124" s="113">
        <v>53</v>
      </c>
      <c r="N124" s="113">
        <v>45</v>
      </c>
      <c r="O124" s="38" t="s">
        <v>21</v>
      </c>
      <c r="P124" s="113">
        <v>127</v>
      </c>
      <c r="Q124" s="47" t="s">
        <v>443</v>
      </c>
      <c r="R124" s="38">
        <v>80</v>
      </c>
      <c r="S124" s="66">
        <v>240</v>
      </c>
      <c r="T124" s="38">
        <v>0</v>
      </c>
      <c r="U124" s="66">
        <f t="shared" si="0"/>
        <v>0</v>
      </c>
      <c r="V124" s="40">
        <v>3.2</v>
      </c>
      <c r="W124" s="48" t="s">
        <v>104</v>
      </c>
      <c r="X124" s="38"/>
    </row>
    <row r="125" spans="1:85" s="92" customFormat="1" ht="11.25" x14ac:dyDescent="0.2">
      <c r="A125" s="36" t="s">
        <v>18</v>
      </c>
      <c r="B125" s="37" t="s">
        <v>19</v>
      </c>
      <c r="C125" s="37" t="s">
        <v>23</v>
      </c>
      <c r="D125" s="36" t="s">
        <v>20</v>
      </c>
      <c r="E125" s="38" t="s">
        <v>154</v>
      </c>
      <c r="F125" s="47" t="s">
        <v>426</v>
      </c>
      <c r="G125" s="47" t="s">
        <v>105</v>
      </c>
      <c r="H125" s="57">
        <v>37345</v>
      </c>
      <c r="I125" s="113">
        <v>21</v>
      </c>
      <c r="J125" s="113">
        <v>10</v>
      </c>
      <c r="K125" s="113">
        <v>45</v>
      </c>
      <c r="L125" s="113">
        <v>98</v>
      </c>
      <c r="M125" s="113">
        <v>53</v>
      </c>
      <c r="N125" s="113">
        <v>6</v>
      </c>
      <c r="O125" s="38" t="s">
        <v>21</v>
      </c>
      <c r="P125" s="113">
        <v>55</v>
      </c>
      <c r="Q125" s="47" t="s">
        <v>103</v>
      </c>
      <c r="R125" s="38">
        <v>80</v>
      </c>
      <c r="S125" s="66">
        <v>240</v>
      </c>
      <c r="T125" s="38">
        <v>0</v>
      </c>
      <c r="U125" s="66">
        <f t="shared" si="0"/>
        <v>0</v>
      </c>
      <c r="V125" s="40">
        <v>3.2</v>
      </c>
      <c r="W125" s="48" t="s">
        <v>104</v>
      </c>
      <c r="X125" s="38"/>
    </row>
    <row r="126" spans="1:85" s="92" customFormat="1" ht="11.25" x14ac:dyDescent="0.2">
      <c r="A126" s="36" t="s">
        <v>18</v>
      </c>
      <c r="B126" s="37" t="s">
        <v>19</v>
      </c>
      <c r="C126" s="37" t="s">
        <v>23</v>
      </c>
      <c r="D126" s="36" t="s">
        <v>20</v>
      </c>
      <c r="E126" s="38" t="s">
        <v>154</v>
      </c>
      <c r="F126" s="47" t="s">
        <v>427</v>
      </c>
      <c r="G126" s="47" t="s">
        <v>105</v>
      </c>
      <c r="H126" s="57">
        <v>37345</v>
      </c>
      <c r="I126" s="113">
        <v>21</v>
      </c>
      <c r="J126" s="113">
        <v>7</v>
      </c>
      <c r="K126" s="113">
        <v>16</v>
      </c>
      <c r="L126" s="113">
        <v>98</v>
      </c>
      <c r="M126" s="113">
        <v>55</v>
      </c>
      <c r="N126" s="113">
        <v>50</v>
      </c>
      <c r="O126" s="38" t="s">
        <v>21</v>
      </c>
      <c r="P126" s="113">
        <v>96</v>
      </c>
      <c r="Q126" s="47" t="s">
        <v>443</v>
      </c>
      <c r="R126" s="38">
        <v>80</v>
      </c>
      <c r="S126" s="66">
        <v>165</v>
      </c>
      <c r="T126" s="38">
        <v>0</v>
      </c>
      <c r="U126" s="66">
        <f t="shared" si="0"/>
        <v>0</v>
      </c>
      <c r="V126" s="40">
        <v>3.2</v>
      </c>
      <c r="W126" s="48" t="s">
        <v>104</v>
      </c>
      <c r="X126" s="38"/>
    </row>
    <row r="127" spans="1:85" s="92" customFormat="1" ht="11.25" x14ac:dyDescent="0.2">
      <c r="A127" s="36" t="s">
        <v>18</v>
      </c>
      <c r="B127" s="37" t="s">
        <v>19</v>
      </c>
      <c r="C127" s="37" t="s">
        <v>23</v>
      </c>
      <c r="D127" s="36" t="s">
        <v>20</v>
      </c>
      <c r="E127" s="38" t="s">
        <v>154</v>
      </c>
      <c r="F127" s="47" t="s">
        <v>445</v>
      </c>
      <c r="G127" s="47" t="s">
        <v>105</v>
      </c>
      <c r="H127" s="57">
        <v>37348</v>
      </c>
      <c r="I127" s="113">
        <v>21</v>
      </c>
      <c r="J127" s="113">
        <v>3</v>
      </c>
      <c r="K127" s="113">
        <v>30</v>
      </c>
      <c r="L127" s="113">
        <v>97</v>
      </c>
      <c r="M127" s="113">
        <v>38</v>
      </c>
      <c r="N127" s="113">
        <v>10</v>
      </c>
      <c r="O127" s="38" t="s">
        <v>21</v>
      </c>
      <c r="P127" s="113">
        <v>108</v>
      </c>
      <c r="Q127" s="47" t="s">
        <v>103</v>
      </c>
      <c r="R127" s="38">
        <v>80</v>
      </c>
      <c r="S127" s="66">
        <v>240</v>
      </c>
      <c r="T127" s="38">
        <v>0</v>
      </c>
      <c r="U127" s="66">
        <f t="shared" si="0"/>
        <v>0</v>
      </c>
      <c r="V127" s="40">
        <v>3.2</v>
      </c>
      <c r="W127" s="48" t="s">
        <v>104</v>
      </c>
      <c r="X127" s="38"/>
    </row>
    <row r="128" spans="1:85" ht="11.25" x14ac:dyDescent="0.2">
      <c r="A128" s="36" t="s">
        <v>18</v>
      </c>
      <c r="B128" s="37" t="s">
        <v>19</v>
      </c>
      <c r="C128" s="37" t="s">
        <v>23</v>
      </c>
      <c r="D128" s="36" t="s">
        <v>20</v>
      </c>
      <c r="E128" s="38" t="s">
        <v>441</v>
      </c>
      <c r="F128" s="47" t="s">
        <v>431</v>
      </c>
      <c r="G128" s="47" t="s">
        <v>105</v>
      </c>
      <c r="H128" s="57">
        <v>37395</v>
      </c>
      <c r="I128" s="113">
        <v>21</v>
      </c>
      <c r="J128" s="113">
        <v>40</v>
      </c>
      <c r="K128" s="113">
        <v>30</v>
      </c>
      <c r="L128" s="113">
        <v>97</v>
      </c>
      <c r="M128" s="113">
        <v>48</v>
      </c>
      <c r="N128" s="113">
        <v>26</v>
      </c>
      <c r="O128" s="38" t="s">
        <v>21</v>
      </c>
      <c r="P128" s="113">
        <v>88</v>
      </c>
      <c r="Q128" s="47" t="s">
        <v>450</v>
      </c>
      <c r="R128" s="38">
        <v>80</v>
      </c>
      <c r="S128" s="66">
        <v>375</v>
      </c>
      <c r="T128" s="38">
        <v>1</v>
      </c>
      <c r="U128" s="100">
        <f>(T128/S128)*60</f>
        <v>0.16</v>
      </c>
      <c r="V128" s="40">
        <v>3.2</v>
      </c>
      <c r="W128" s="48" t="s">
        <v>104</v>
      </c>
      <c r="X128" s="38"/>
      <c r="Y128" s="19"/>
    </row>
    <row r="129" spans="1:71" ht="11.25" x14ac:dyDescent="0.2">
      <c r="A129" s="36" t="s">
        <v>18</v>
      </c>
      <c r="B129" s="37" t="s">
        <v>19</v>
      </c>
      <c r="C129" s="37" t="s">
        <v>23</v>
      </c>
      <c r="D129" s="36" t="s">
        <v>20</v>
      </c>
      <c r="E129" s="38" t="s">
        <v>442</v>
      </c>
      <c r="F129" s="47" t="s">
        <v>432</v>
      </c>
      <c r="G129" s="47" t="s">
        <v>105</v>
      </c>
      <c r="H129" s="57">
        <v>37458</v>
      </c>
      <c r="I129" s="113">
        <v>21</v>
      </c>
      <c r="J129" s="113">
        <v>15</v>
      </c>
      <c r="K129" s="113">
        <v>36</v>
      </c>
      <c r="L129" s="113">
        <v>97</v>
      </c>
      <c r="M129" s="113">
        <v>47</v>
      </c>
      <c r="N129" s="113">
        <v>10</v>
      </c>
      <c r="O129" s="38" t="s">
        <v>21</v>
      </c>
      <c r="P129" s="113">
        <v>112</v>
      </c>
      <c r="Q129" s="47" t="s">
        <v>449</v>
      </c>
      <c r="R129" s="38">
        <v>90</v>
      </c>
      <c r="S129" s="66">
        <v>240</v>
      </c>
      <c r="T129" s="38">
        <v>0</v>
      </c>
      <c r="U129" s="66">
        <f t="shared" si="0"/>
        <v>0</v>
      </c>
      <c r="V129" s="38">
        <v>1</v>
      </c>
      <c r="W129" s="48" t="s">
        <v>104</v>
      </c>
      <c r="X129" s="38"/>
      <c r="Y129" s="19"/>
    </row>
    <row r="130" spans="1:71" ht="11.25" x14ac:dyDescent="0.2">
      <c r="A130" s="36" t="s">
        <v>18</v>
      </c>
      <c r="B130" s="37" t="s">
        <v>19</v>
      </c>
      <c r="C130" s="37" t="s">
        <v>23</v>
      </c>
      <c r="D130" s="36" t="s">
        <v>20</v>
      </c>
      <c r="E130" s="38" t="s">
        <v>442</v>
      </c>
      <c r="F130" s="47" t="s">
        <v>433</v>
      </c>
      <c r="G130" s="47" t="s">
        <v>105</v>
      </c>
      <c r="H130" s="57">
        <v>37458</v>
      </c>
      <c r="I130" s="113">
        <v>21</v>
      </c>
      <c r="J130" s="113">
        <v>17</v>
      </c>
      <c r="K130" s="113">
        <v>12</v>
      </c>
      <c r="L130" s="113">
        <v>97</v>
      </c>
      <c r="M130" s="113">
        <v>33</v>
      </c>
      <c r="N130" s="113">
        <v>18</v>
      </c>
      <c r="O130" s="38" t="s">
        <v>21</v>
      </c>
      <c r="P130" s="113">
        <v>70</v>
      </c>
      <c r="Q130" s="47" t="s">
        <v>451</v>
      </c>
      <c r="R130" s="38">
        <v>95</v>
      </c>
      <c r="S130" s="66">
        <v>165</v>
      </c>
      <c r="T130" s="38">
        <v>0</v>
      </c>
      <c r="U130" s="66">
        <f t="shared" si="0"/>
        <v>0</v>
      </c>
      <c r="V130" s="38">
        <v>1</v>
      </c>
      <c r="W130" s="48" t="s">
        <v>104</v>
      </c>
      <c r="X130" s="38"/>
      <c r="Y130" s="19"/>
    </row>
    <row r="131" spans="1:71" ht="11.25" x14ac:dyDescent="0.2">
      <c r="A131" s="36" t="s">
        <v>18</v>
      </c>
      <c r="B131" s="37" t="s">
        <v>19</v>
      </c>
      <c r="C131" s="37" t="s">
        <v>23</v>
      </c>
      <c r="D131" s="36" t="s">
        <v>20</v>
      </c>
      <c r="E131" s="38" t="s">
        <v>442</v>
      </c>
      <c r="F131" s="47" t="s">
        <v>434</v>
      </c>
      <c r="G131" s="47" t="s">
        <v>105</v>
      </c>
      <c r="H131" s="57">
        <v>37459</v>
      </c>
      <c r="I131" s="113">
        <v>21</v>
      </c>
      <c r="J131" s="113">
        <v>18</v>
      </c>
      <c r="K131" s="113">
        <v>15</v>
      </c>
      <c r="L131" s="113">
        <v>97</v>
      </c>
      <c r="M131" s="113">
        <v>45</v>
      </c>
      <c r="N131" s="113">
        <v>12</v>
      </c>
      <c r="O131" s="38" t="s">
        <v>21</v>
      </c>
      <c r="P131" s="113">
        <v>90</v>
      </c>
      <c r="Q131" s="47" t="s">
        <v>452</v>
      </c>
      <c r="R131" s="38">
        <v>95</v>
      </c>
      <c r="S131" s="66">
        <v>165</v>
      </c>
      <c r="T131" s="38">
        <v>0</v>
      </c>
      <c r="U131" s="66">
        <f t="shared" si="0"/>
        <v>0</v>
      </c>
      <c r="V131" s="38">
        <v>1</v>
      </c>
      <c r="W131" s="48" t="s">
        <v>104</v>
      </c>
      <c r="X131" s="38"/>
      <c r="Y131" s="19"/>
    </row>
    <row r="132" spans="1:71" ht="11.25" x14ac:dyDescent="0.2">
      <c r="A132" s="36" t="s">
        <v>18</v>
      </c>
      <c r="B132" s="37" t="s">
        <v>19</v>
      </c>
      <c r="C132" s="37" t="s">
        <v>23</v>
      </c>
      <c r="D132" s="36" t="s">
        <v>20</v>
      </c>
      <c r="E132" s="38" t="s">
        <v>532</v>
      </c>
      <c r="F132" s="47" t="s">
        <v>546</v>
      </c>
      <c r="G132" s="47" t="s">
        <v>105</v>
      </c>
      <c r="H132" s="57">
        <v>37658</v>
      </c>
      <c r="I132" s="113">
        <v>19</v>
      </c>
      <c r="J132" s="113">
        <v>54</v>
      </c>
      <c r="K132" s="113">
        <v>3</v>
      </c>
      <c r="L132" s="113">
        <v>97</v>
      </c>
      <c r="M132" s="113">
        <v>13</v>
      </c>
      <c r="N132" s="113">
        <v>44</v>
      </c>
      <c r="O132" s="38" t="s">
        <v>21</v>
      </c>
      <c r="P132" s="113">
        <v>738</v>
      </c>
      <c r="Q132" s="47" t="s">
        <v>103</v>
      </c>
      <c r="R132" s="38">
        <v>80</v>
      </c>
      <c r="S132" s="66">
        <v>315</v>
      </c>
      <c r="T132" s="38">
        <v>0</v>
      </c>
      <c r="U132" s="66">
        <f t="shared" si="0"/>
        <v>0</v>
      </c>
      <c r="V132" s="38">
        <v>1</v>
      </c>
      <c r="W132" s="48" t="s">
        <v>534</v>
      </c>
      <c r="X132" s="38"/>
      <c r="Y132" s="19"/>
    </row>
    <row r="133" spans="1:71" x14ac:dyDescent="0.2">
      <c r="A133" s="36" t="s">
        <v>18</v>
      </c>
      <c r="B133" s="37" t="s">
        <v>19</v>
      </c>
      <c r="C133" s="37" t="s">
        <v>23</v>
      </c>
      <c r="D133" s="36" t="s">
        <v>20</v>
      </c>
      <c r="E133" s="10" t="s">
        <v>162</v>
      </c>
      <c r="F133" s="64" t="s">
        <v>163</v>
      </c>
      <c r="G133" s="47" t="s">
        <v>105</v>
      </c>
      <c r="H133" s="59">
        <v>37566</v>
      </c>
      <c r="I133" s="113">
        <v>19</v>
      </c>
      <c r="J133" s="113">
        <v>41</v>
      </c>
      <c r="K133" s="113">
        <v>39</v>
      </c>
      <c r="L133" s="113">
        <v>96</v>
      </c>
      <c r="M133" s="113">
        <v>27</v>
      </c>
      <c r="N133" s="113">
        <v>41</v>
      </c>
      <c r="O133" s="38" t="s">
        <v>21</v>
      </c>
      <c r="P133" s="113">
        <v>20</v>
      </c>
      <c r="Q133" s="47" t="s">
        <v>145</v>
      </c>
      <c r="R133" s="38">
        <v>80</v>
      </c>
      <c r="S133" s="66">
        <v>316</v>
      </c>
      <c r="T133" s="38">
        <v>0</v>
      </c>
      <c r="U133" s="66">
        <f t="shared" si="0"/>
        <v>0</v>
      </c>
      <c r="V133" s="38">
        <v>1</v>
      </c>
      <c r="W133" s="48" t="s">
        <v>164</v>
      </c>
      <c r="X133" s="38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</row>
    <row r="134" spans="1:71" x14ac:dyDescent="0.2">
      <c r="A134" s="36" t="s">
        <v>18</v>
      </c>
      <c r="B134" s="37" t="s">
        <v>19</v>
      </c>
      <c r="C134" s="37" t="s">
        <v>23</v>
      </c>
      <c r="D134" s="36" t="s">
        <v>20</v>
      </c>
      <c r="E134" s="38" t="s">
        <v>165</v>
      </c>
      <c r="F134" s="64" t="s">
        <v>166</v>
      </c>
      <c r="G134" s="47" t="s">
        <v>105</v>
      </c>
      <c r="H134" s="57">
        <v>37572</v>
      </c>
      <c r="I134" s="113">
        <v>19</v>
      </c>
      <c r="J134" s="113">
        <v>34</v>
      </c>
      <c r="K134" s="113">
        <v>15</v>
      </c>
      <c r="L134" s="113">
        <v>96</v>
      </c>
      <c r="M134" s="113">
        <v>43</v>
      </c>
      <c r="N134" s="113">
        <v>28</v>
      </c>
      <c r="O134" s="38" t="s">
        <v>21</v>
      </c>
      <c r="P134" s="113">
        <v>745</v>
      </c>
      <c r="Q134" s="47" t="s">
        <v>169</v>
      </c>
      <c r="R134" s="38">
        <v>90</v>
      </c>
      <c r="S134" s="66">
        <v>120</v>
      </c>
      <c r="T134" s="38">
        <v>0</v>
      </c>
      <c r="U134" s="66">
        <f t="shared" si="0"/>
        <v>0</v>
      </c>
      <c r="V134" s="45">
        <v>0.25</v>
      </c>
      <c r="W134" s="48" t="s">
        <v>164</v>
      </c>
      <c r="X134" s="38"/>
    </row>
    <row r="135" spans="1:71" x14ac:dyDescent="0.2">
      <c r="A135" s="36" t="s">
        <v>18</v>
      </c>
      <c r="B135" s="37" t="s">
        <v>19</v>
      </c>
      <c r="C135" s="37" t="s">
        <v>23</v>
      </c>
      <c r="D135" s="36" t="s">
        <v>20</v>
      </c>
      <c r="E135" s="38" t="s">
        <v>165</v>
      </c>
      <c r="F135" s="64" t="s">
        <v>167</v>
      </c>
      <c r="G135" s="47" t="s">
        <v>105</v>
      </c>
      <c r="H135" s="57">
        <v>37572</v>
      </c>
      <c r="I135" s="113">
        <v>19</v>
      </c>
      <c r="J135" s="113">
        <v>23</v>
      </c>
      <c r="K135" s="113">
        <v>19</v>
      </c>
      <c r="L135" s="113">
        <v>96</v>
      </c>
      <c r="M135" s="113">
        <v>38</v>
      </c>
      <c r="N135" s="113">
        <v>45</v>
      </c>
      <c r="O135" s="38" t="s">
        <v>21</v>
      </c>
      <c r="P135" s="113">
        <v>400</v>
      </c>
      <c r="Q135" s="47" t="s">
        <v>168</v>
      </c>
      <c r="R135" s="38">
        <v>90</v>
      </c>
      <c r="S135" s="66">
        <v>60</v>
      </c>
      <c r="T135" s="38">
        <v>0</v>
      </c>
      <c r="U135" s="66">
        <f t="shared" si="0"/>
        <v>0</v>
      </c>
      <c r="V135" s="45">
        <v>0.25</v>
      </c>
      <c r="W135" s="48" t="s">
        <v>164</v>
      </c>
      <c r="X135" s="38"/>
    </row>
    <row r="136" spans="1:71" x14ac:dyDescent="0.2">
      <c r="A136" s="36" t="s">
        <v>18</v>
      </c>
      <c r="B136" s="37" t="s">
        <v>19</v>
      </c>
      <c r="C136" s="37" t="s">
        <v>23</v>
      </c>
      <c r="D136" s="36" t="s">
        <v>20</v>
      </c>
      <c r="E136" s="38" t="s">
        <v>170</v>
      </c>
      <c r="F136" s="69" t="s">
        <v>171</v>
      </c>
      <c r="G136" s="47" t="s">
        <v>105</v>
      </c>
      <c r="H136" s="56">
        <v>37565</v>
      </c>
      <c r="I136" s="113">
        <v>19</v>
      </c>
      <c r="J136" s="113">
        <v>36</v>
      </c>
      <c r="K136" s="113">
        <v>43</v>
      </c>
      <c r="L136" s="113">
        <v>96</v>
      </c>
      <c r="M136" s="113">
        <v>30</v>
      </c>
      <c r="N136" s="113">
        <v>6</v>
      </c>
      <c r="O136" s="38" t="s">
        <v>21</v>
      </c>
      <c r="P136" s="113">
        <v>260</v>
      </c>
      <c r="Q136" s="115" t="s">
        <v>172</v>
      </c>
      <c r="R136" s="38">
        <v>70</v>
      </c>
      <c r="S136" s="66">
        <v>150</v>
      </c>
      <c r="T136" s="38">
        <v>0</v>
      </c>
      <c r="U136" s="66">
        <f t="shared" si="0"/>
        <v>0</v>
      </c>
      <c r="V136" s="38">
        <v>2</v>
      </c>
      <c r="W136" s="48" t="s">
        <v>164</v>
      </c>
      <c r="X136" s="38"/>
    </row>
    <row r="137" spans="1:71" x14ac:dyDescent="0.2">
      <c r="A137" s="36" t="s">
        <v>18</v>
      </c>
      <c r="B137" s="37" t="s">
        <v>19</v>
      </c>
      <c r="C137" s="37" t="s">
        <v>23</v>
      </c>
      <c r="D137" s="36" t="s">
        <v>20</v>
      </c>
      <c r="E137" s="38" t="s">
        <v>170</v>
      </c>
      <c r="F137" s="69" t="s">
        <v>173</v>
      </c>
      <c r="G137" s="47" t="s">
        <v>105</v>
      </c>
      <c r="H137" s="56">
        <v>37566</v>
      </c>
      <c r="I137" s="113">
        <v>19</v>
      </c>
      <c r="J137" s="113">
        <v>33</v>
      </c>
      <c r="K137" s="113">
        <v>23</v>
      </c>
      <c r="L137" s="113">
        <v>96</v>
      </c>
      <c r="M137" s="113">
        <v>23</v>
      </c>
      <c r="N137" s="113">
        <v>42</v>
      </c>
      <c r="O137" s="38" t="s">
        <v>21</v>
      </c>
      <c r="P137" s="113">
        <v>5</v>
      </c>
      <c r="Q137" s="47" t="s">
        <v>174</v>
      </c>
      <c r="R137" s="38">
        <v>80</v>
      </c>
      <c r="S137" s="66">
        <v>68</v>
      </c>
      <c r="T137" s="38">
        <v>0</v>
      </c>
      <c r="U137" s="66">
        <f t="shared" si="0"/>
        <v>0</v>
      </c>
      <c r="V137" s="38">
        <v>2</v>
      </c>
      <c r="W137" s="48" t="s">
        <v>164</v>
      </c>
      <c r="X137" s="38"/>
    </row>
    <row r="138" spans="1:71" x14ac:dyDescent="0.2">
      <c r="A138" s="36" t="s">
        <v>18</v>
      </c>
      <c r="B138" s="37" t="s">
        <v>19</v>
      </c>
      <c r="C138" s="37" t="s">
        <v>23</v>
      </c>
      <c r="D138" s="36" t="s">
        <v>20</v>
      </c>
      <c r="E138" s="38" t="s">
        <v>175</v>
      </c>
      <c r="F138" s="64" t="s">
        <v>176</v>
      </c>
      <c r="G138" s="47" t="s">
        <v>105</v>
      </c>
      <c r="H138" s="59">
        <v>37586</v>
      </c>
      <c r="I138" s="113">
        <v>18</v>
      </c>
      <c r="J138" s="113">
        <v>49</v>
      </c>
      <c r="K138" s="113">
        <v>55</v>
      </c>
      <c r="L138" s="113">
        <v>96</v>
      </c>
      <c r="M138" s="113">
        <v>54</v>
      </c>
      <c r="N138" s="113">
        <v>7</v>
      </c>
      <c r="O138" s="38" t="s">
        <v>21</v>
      </c>
      <c r="P138" s="113">
        <v>680</v>
      </c>
      <c r="Q138" s="47" t="s">
        <v>177</v>
      </c>
      <c r="R138" s="38">
        <v>30</v>
      </c>
      <c r="S138" s="66">
        <v>120</v>
      </c>
      <c r="T138" s="38">
        <v>0</v>
      </c>
      <c r="U138" s="66">
        <f t="shared" si="0"/>
        <v>0</v>
      </c>
      <c r="V138" s="38">
        <v>1</v>
      </c>
      <c r="W138" s="48" t="s">
        <v>164</v>
      </c>
      <c r="X138" s="38"/>
    </row>
    <row r="139" spans="1:71" x14ac:dyDescent="0.2">
      <c r="A139" s="36" t="s">
        <v>18</v>
      </c>
      <c r="B139" s="37" t="s">
        <v>19</v>
      </c>
      <c r="C139" s="37" t="s">
        <v>23</v>
      </c>
      <c r="D139" s="36" t="s">
        <v>20</v>
      </c>
      <c r="E139" s="55" t="s">
        <v>175</v>
      </c>
      <c r="F139" s="64" t="s">
        <v>182</v>
      </c>
      <c r="G139" s="64" t="s">
        <v>105</v>
      </c>
      <c r="H139" s="59">
        <v>37587</v>
      </c>
      <c r="I139" s="113">
        <v>18</v>
      </c>
      <c r="J139" s="113">
        <v>50</v>
      </c>
      <c r="K139" s="113">
        <v>16</v>
      </c>
      <c r="L139" s="113">
        <v>96</v>
      </c>
      <c r="M139" s="113">
        <v>54</v>
      </c>
      <c r="N139" s="113">
        <v>32</v>
      </c>
      <c r="O139" s="38" t="s">
        <v>21</v>
      </c>
      <c r="P139" s="113">
        <v>700</v>
      </c>
      <c r="Q139" s="47" t="s">
        <v>178</v>
      </c>
      <c r="R139" s="38">
        <v>50</v>
      </c>
      <c r="S139" s="66">
        <v>203</v>
      </c>
      <c r="T139" s="38">
        <v>0</v>
      </c>
      <c r="U139" s="66">
        <f t="shared" si="0"/>
        <v>0</v>
      </c>
      <c r="V139" s="38">
        <v>1</v>
      </c>
      <c r="W139" s="48" t="s">
        <v>164</v>
      </c>
      <c r="X139" s="38"/>
    </row>
    <row r="140" spans="1:71" x14ac:dyDescent="0.2">
      <c r="A140" s="36" t="s">
        <v>18</v>
      </c>
      <c r="B140" s="37" t="s">
        <v>19</v>
      </c>
      <c r="C140" s="37" t="s">
        <v>23</v>
      </c>
      <c r="D140" s="36" t="s">
        <v>20</v>
      </c>
      <c r="E140" s="55" t="s">
        <v>179</v>
      </c>
      <c r="F140" s="64" t="s">
        <v>180</v>
      </c>
      <c r="G140" s="64" t="s">
        <v>105</v>
      </c>
      <c r="H140" s="59">
        <v>37587</v>
      </c>
      <c r="I140" s="113">
        <v>18</v>
      </c>
      <c r="J140" s="113">
        <v>55</v>
      </c>
      <c r="K140" s="113">
        <v>27</v>
      </c>
      <c r="L140" s="113">
        <v>96</v>
      </c>
      <c r="M140" s="113">
        <v>45</v>
      </c>
      <c r="N140" s="113">
        <v>29</v>
      </c>
      <c r="O140" s="38" t="s">
        <v>21</v>
      </c>
      <c r="P140" s="113">
        <v>435</v>
      </c>
      <c r="Q140" s="47" t="s">
        <v>181</v>
      </c>
      <c r="R140" s="38">
        <v>50</v>
      </c>
      <c r="S140" s="66">
        <v>120</v>
      </c>
      <c r="T140" s="38">
        <v>0</v>
      </c>
      <c r="U140" s="66">
        <f t="shared" si="0"/>
        <v>0</v>
      </c>
      <c r="V140" s="45">
        <v>0.75</v>
      </c>
      <c r="W140" s="48" t="s">
        <v>164</v>
      </c>
      <c r="X140" s="38"/>
    </row>
    <row r="141" spans="1:71" x14ac:dyDescent="0.2">
      <c r="A141" s="36" t="s">
        <v>18</v>
      </c>
      <c r="B141" s="37" t="s">
        <v>19</v>
      </c>
      <c r="C141" s="37" t="s">
        <v>23</v>
      </c>
      <c r="D141" s="36" t="s">
        <v>20</v>
      </c>
      <c r="E141" s="55" t="s">
        <v>255</v>
      </c>
      <c r="F141" s="64" t="s">
        <v>254</v>
      </c>
      <c r="G141" s="64" t="s">
        <v>105</v>
      </c>
      <c r="H141" s="59">
        <v>37612</v>
      </c>
      <c r="I141" s="113">
        <v>18</v>
      </c>
      <c r="J141" s="113">
        <v>59</v>
      </c>
      <c r="K141" s="113">
        <v>97</v>
      </c>
      <c r="L141" s="113">
        <v>95</v>
      </c>
      <c r="M141" s="113">
        <v>58</v>
      </c>
      <c r="N141" s="113">
        <v>1</v>
      </c>
      <c r="O141" s="38" t="s">
        <v>21</v>
      </c>
      <c r="P141" s="113">
        <v>20</v>
      </c>
      <c r="Q141" s="47" t="s">
        <v>256</v>
      </c>
      <c r="R141" s="38">
        <v>65</v>
      </c>
      <c r="S141" s="66">
        <v>135</v>
      </c>
      <c r="T141" s="38">
        <v>0</v>
      </c>
      <c r="U141" s="66">
        <f t="shared" si="0"/>
        <v>0</v>
      </c>
      <c r="V141" s="38">
        <v>1</v>
      </c>
      <c r="W141" s="48" t="s">
        <v>257</v>
      </c>
      <c r="X141" s="38"/>
    </row>
    <row r="142" spans="1:71" x14ac:dyDescent="0.2">
      <c r="A142" s="36" t="s">
        <v>18</v>
      </c>
      <c r="B142" s="37" t="s">
        <v>19</v>
      </c>
      <c r="C142" s="37" t="s">
        <v>23</v>
      </c>
      <c r="D142" s="36" t="s">
        <v>20</v>
      </c>
      <c r="E142" s="55" t="s">
        <v>255</v>
      </c>
      <c r="F142" s="64" t="s">
        <v>258</v>
      </c>
      <c r="G142" s="64" t="s">
        <v>105</v>
      </c>
      <c r="H142" s="59">
        <v>37613</v>
      </c>
      <c r="I142" s="113">
        <v>18</v>
      </c>
      <c r="J142" s="113">
        <v>49</v>
      </c>
      <c r="K142" s="113">
        <v>59</v>
      </c>
      <c r="L142" s="113">
        <v>95</v>
      </c>
      <c r="M142" s="113">
        <v>57</v>
      </c>
      <c r="N142" s="113">
        <v>48</v>
      </c>
      <c r="O142" s="38" t="s">
        <v>21</v>
      </c>
      <c r="P142" s="113">
        <v>100</v>
      </c>
      <c r="Q142" s="47" t="s">
        <v>259</v>
      </c>
      <c r="R142" s="38">
        <v>50</v>
      </c>
      <c r="S142" s="66">
        <v>70</v>
      </c>
      <c r="T142" s="38">
        <v>0</v>
      </c>
      <c r="U142" s="66">
        <f t="shared" si="0"/>
        <v>0</v>
      </c>
      <c r="V142" s="38">
        <v>1</v>
      </c>
      <c r="W142" s="48" t="s">
        <v>260</v>
      </c>
      <c r="X142" s="38"/>
    </row>
    <row r="143" spans="1:71" ht="11.25" x14ac:dyDescent="0.2">
      <c r="A143" s="36" t="s">
        <v>18</v>
      </c>
      <c r="B143" s="37" t="s">
        <v>19</v>
      </c>
      <c r="C143" s="37" t="s">
        <v>23</v>
      </c>
      <c r="D143" s="36" t="s">
        <v>20</v>
      </c>
      <c r="E143" s="38" t="s">
        <v>255</v>
      </c>
      <c r="F143" s="47" t="s">
        <v>545</v>
      </c>
      <c r="G143" s="47" t="s">
        <v>105</v>
      </c>
      <c r="H143" s="57">
        <v>37659</v>
      </c>
      <c r="I143" s="113">
        <v>18</v>
      </c>
      <c r="J143" s="113">
        <v>49</v>
      </c>
      <c r="K143" s="113">
        <v>5</v>
      </c>
      <c r="L143" s="113">
        <v>96</v>
      </c>
      <c r="M143" s="113">
        <v>25</v>
      </c>
      <c r="N143" s="113">
        <v>22</v>
      </c>
      <c r="O143" s="38" t="s">
        <v>21</v>
      </c>
      <c r="P143" s="113">
        <v>33</v>
      </c>
      <c r="Q143" s="47" t="s">
        <v>531</v>
      </c>
      <c r="R143" s="38">
        <v>70</v>
      </c>
      <c r="S143" s="66">
        <v>260</v>
      </c>
      <c r="T143" s="38">
        <v>0</v>
      </c>
      <c r="U143" s="66">
        <f t="shared" si="0"/>
        <v>0</v>
      </c>
      <c r="V143" s="38">
        <v>1</v>
      </c>
      <c r="W143" s="48" t="s">
        <v>534</v>
      </c>
      <c r="X143" s="38"/>
      <c r="Y143" s="19"/>
    </row>
    <row r="144" spans="1:71" x14ac:dyDescent="0.2">
      <c r="A144" s="36" t="s">
        <v>18</v>
      </c>
      <c r="B144" s="37" t="s">
        <v>19</v>
      </c>
      <c r="C144" s="37" t="s">
        <v>23</v>
      </c>
      <c r="D144" s="36" t="s">
        <v>20</v>
      </c>
      <c r="E144" s="55" t="s">
        <v>261</v>
      </c>
      <c r="F144" s="64" t="s">
        <v>262</v>
      </c>
      <c r="G144" s="64" t="s">
        <v>105</v>
      </c>
      <c r="H144" s="59">
        <v>37613</v>
      </c>
      <c r="I144" s="113">
        <v>18</v>
      </c>
      <c r="J144" s="113">
        <v>45</v>
      </c>
      <c r="K144" s="113">
        <v>48</v>
      </c>
      <c r="L144" s="113">
        <v>95</v>
      </c>
      <c r="M144" s="113">
        <v>51</v>
      </c>
      <c r="N144" s="113">
        <v>58</v>
      </c>
      <c r="O144" s="38" t="s">
        <v>21</v>
      </c>
      <c r="P144" s="113">
        <v>100</v>
      </c>
      <c r="Q144" s="47" t="s">
        <v>264</v>
      </c>
      <c r="R144" s="38">
        <v>65</v>
      </c>
      <c r="S144" s="66">
        <v>115</v>
      </c>
      <c r="T144" s="38">
        <v>0</v>
      </c>
      <c r="U144" s="66">
        <f t="shared" si="0"/>
        <v>0</v>
      </c>
      <c r="V144" s="45">
        <v>0.25</v>
      </c>
      <c r="W144" s="48" t="s">
        <v>257</v>
      </c>
      <c r="X144" s="38"/>
    </row>
    <row r="145" spans="1:25" x14ac:dyDescent="0.2">
      <c r="A145" s="36" t="s">
        <v>18</v>
      </c>
      <c r="B145" s="37" t="s">
        <v>19</v>
      </c>
      <c r="C145" s="37" t="s">
        <v>23</v>
      </c>
      <c r="D145" s="36" t="s">
        <v>20</v>
      </c>
      <c r="E145" s="55" t="s">
        <v>261</v>
      </c>
      <c r="F145" s="64" t="s">
        <v>263</v>
      </c>
      <c r="G145" s="64" t="s">
        <v>105</v>
      </c>
      <c r="H145" s="59">
        <v>37613</v>
      </c>
      <c r="I145" s="113">
        <v>18</v>
      </c>
      <c r="J145" s="113">
        <v>46</v>
      </c>
      <c r="K145" s="113">
        <v>18</v>
      </c>
      <c r="L145" s="113">
        <v>95</v>
      </c>
      <c r="M145" s="113">
        <v>53</v>
      </c>
      <c r="N145" s="113">
        <v>15</v>
      </c>
      <c r="O145" s="38" t="s">
        <v>21</v>
      </c>
      <c r="P145" s="113">
        <v>100</v>
      </c>
      <c r="Q145" s="47" t="s">
        <v>22</v>
      </c>
      <c r="R145" s="38">
        <v>90</v>
      </c>
      <c r="S145" s="66">
        <v>120</v>
      </c>
      <c r="T145" s="38">
        <v>0</v>
      </c>
      <c r="U145" s="66">
        <f t="shared" si="0"/>
        <v>0</v>
      </c>
      <c r="V145" s="45">
        <v>0.25</v>
      </c>
      <c r="W145" s="48" t="s">
        <v>260</v>
      </c>
      <c r="X145" s="38"/>
    </row>
    <row r="146" spans="1:25" ht="11.25" x14ac:dyDescent="0.2">
      <c r="A146" s="36" t="s">
        <v>18</v>
      </c>
      <c r="B146" s="37" t="s">
        <v>19</v>
      </c>
      <c r="C146" s="37" t="s">
        <v>23</v>
      </c>
      <c r="D146" s="36" t="s">
        <v>20</v>
      </c>
      <c r="E146" s="38" t="s">
        <v>526</v>
      </c>
      <c r="F146" s="47" t="s">
        <v>527</v>
      </c>
      <c r="G146" s="47" t="s">
        <v>105</v>
      </c>
      <c r="H146" s="57">
        <v>37661</v>
      </c>
      <c r="I146" s="113">
        <v>18</v>
      </c>
      <c r="J146" s="113">
        <v>22</v>
      </c>
      <c r="K146" s="113">
        <v>49</v>
      </c>
      <c r="L146" s="113">
        <v>96</v>
      </c>
      <c r="M146" s="113">
        <v>17</v>
      </c>
      <c r="N146" s="113">
        <v>26</v>
      </c>
      <c r="O146" s="38" t="s">
        <v>21</v>
      </c>
      <c r="P146" s="113">
        <v>44</v>
      </c>
      <c r="Q146" s="47" t="s">
        <v>528</v>
      </c>
      <c r="R146" s="38">
        <v>70</v>
      </c>
      <c r="S146" s="66">
        <v>293</v>
      </c>
      <c r="T146" s="38">
        <v>0</v>
      </c>
      <c r="U146" s="66">
        <f t="shared" si="0"/>
        <v>0</v>
      </c>
      <c r="V146" s="38">
        <v>2</v>
      </c>
      <c r="W146" s="48" t="s">
        <v>534</v>
      </c>
      <c r="X146" s="38"/>
      <c r="Y146" s="19"/>
    </row>
    <row r="147" spans="1:25" x14ac:dyDescent="0.2">
      <c r="A147" s="36" t="s">
        <v>18</v>
      </c>
      <c r="B147" s="37" t="s">
        <v>19</v>
      </c>
      <c r="C147" s="37" t="s">
        <v>23</v>
      </c>
      <c r="D147" s="36" t="s">
        <v>20</v>
      </c>
      <c r="E147" s="38" t="s">
        <v>526</v>
      </c>
      <c r="F147" s="70" t="s">
        <v>144</v>
      </c>
      <c r="G147" s="47" t="s">
        <v>105</v>
      </c>
      <c r="H147" s="58">
        <v>37366</v>
      </c>
      <c r="I147" s="113">
        <v>18</v>
      </c>
      <c r="J147" s="113">
        <v>25</v>
      </c>
      <c r="K147" s="113">
        <v>12</v>
      </c>
      <c r="L147" s="113">
        <v>96</v>
      </c>
      <c r="M147" s="113">
        <v>27</v>
      </c>
      <c r="N147" s="113">
        <v>18</v>
      </c>
      <c r="O147" s="38" t="s">
        <v>21</v>
      </c>
      <c r="P147" s="113">
        <v>370</v>
      </c>
      <c r="Q147" s="47" t="s">
        <v>145</v>
      </c>
      <c r="R147" s="38">
        <v>85</v>
      </c>
      <c r="S147" s="66">
        <v>420</v>
      </c>
      <c r="T147" s="38">
        <v>0</v>
      </c>
      <c r="U147" s="66">
        <f t="shared" si="0"/>
        <v>0</v>
      </c>
      <c r="V147" s="38">
        <v>2</v>
      </c>
      <c r="W147" s="48" t="s">
        <v>104</v>
      </c>
      <c r="X147" s="38"/>
    </row>
    <row r="148" spans="1:25" x14ac:dyDescent="0.2">
      <c r="A148" s="36" t="s">
        <v>18</v>
      </c>
      <c r="B148" s="37" t="s">
        <v>19</v>
      </c>
      <c r="C148" s="37" t="s">
        <v>23</v>
      </c>
      <c r="D148" s="36" t="s">
        <v>20</v>
      </c>
      <c r="E148" s="55" t="s">
        <v>265</v>
      </c>
      <c r="F148" s="64" t="s">
        <v>266</v>
      </c>
      <c r="G148" s="64" t="s">
        <v>105</v>
      </c>
      <c r="H148" s="59">
        <v>37624</v>
      </c>
      <c r="I148" s="113">
        <v>18</v>
      </c>
      <c r="J148" s="113">
        <v>31</v>
      </c>
      <c r="K148" s="113">
        <v>51</v>
      </c>
      <c r="L148" s="113">
        <v>95</v>
      </c>
      <c r="M148" s="113">
        <v>2</v>
      </c>
      <c r="N148" s="113">
        <v>43</v>
      </c>
      <c r="O148" s="38" t="s">
        <v>21</v>
      </c>
      <c r="P148" s="113">
        <v>85</v>
      </c>
      <c r="Q148" s="47" t="s">
        <v>267</v>
      </c>
      <c r="R148" s="38">
        <v>80</v>
      </c>
      <c r="S148" s="66">
        <v>213</v>
      </c>
      <c r="T148" s="38">
        <v>0</v>
      </c>
      <c r="U148" s="66">
        <f t="shared" si="0"/>
        <v>0</v>
      </c>
      <c r="V148" s="38">
        <v>0</v>
      </c>
      <c r="W148" s="48" t="s">
        <v>257</v>
      </c>
      <c r="X148" s="38"/>
    </row>
    <row r="149" spans="1:25" x14ac:dyDescent="0.2">
      <c r="A149" s="36" t="s">
        <v>18</v>
      </c>
      <c r="B149" s="37" t="s">
        <v>19</v>
      </c>
      <c r="C149" s="37" t="s">
        <v>23</v>
      </c>
      <c r="D149" s="36" t="s">
        <v>20</v>
      </c>
      <c r="E149" s="55" t="s">
        <v>269</v>
      </c>
      <c r="F149" s="64" t="s">
        <v>268</v>
      </c>
      <c r="G149" s="64" t="s">
        <v>105</v>
      </c>
      <c r="H149" s="59">
        <v>37645</v>
      </c>
      <c r="I149" s="113">
        <v>18</v>
      </c>
      <c r="J149" s="113">
        <v>14</v>
      </c>
      <c r="K149" s="113">
        <v>3</v>
      </c>
      <c r="L149" s="113">
        <v>95</v>
      </c>
      <c r="M149" s="113">
        <v>33</v>
      </c>
      <c r="N149" s="113">
        <v>18</v>
      </c>
      <c r="O149" s="38" t="s">
        <v>21</v>
      </c>
      <c r="P149" s="113">
        <v>120</v>
      </c>
      <c r="Q149" s="47" t="s">
        <v>270</v>
      </c>
      <c r="R149" s="38">
        <v>90</v>
      </c>
      <c r="S149" s="66">
        <v>195</v>
      </c>
      <c r="T149" s="38">
        <v>0</v>
      </c>
      <c r="U149" s="66">
        <f t="shared" si="0"/>
        <v>0</v>
      </c>
      <c r="V149" s="40">
        <v>3.3</v>
      </c>
      <c r="W149" s="48" t="s">
        <v>257</v>
      </c>
      <c r="X149" s="38"/>
    </row>
    <row r="150" spans="1:25" ht="11.25" x14ac:dyDescent="0.2">
      <c r="A150" s="36" t="s">
        <v>18</v>
      </c>
      <c r="B150" s="37" t="s">
        <v>19</v>
      </c>
      <c r="C150" s="37" t="s">
        <v>23</v>
      </c>
      <c r="D150" s="36" t="s">
        <v>20</v>
      </c>
      <c r="E150" s="38" t="s">
        <v>269</v>
      </c>
      <c r="F150" s="47" t="s">
        <v>410</v>
      </c>
      <c r="G150" s="47" t="s">
        <v>105</v>
      </c>
      <c r="H150" s="57">
        <v>37678</v>
      </c>
      <c r="I150" s="113">
        <v>18</v>
      </c>
      <c r="J150" s="113">
        <v>12</v>
      </c>
      <c r="K150" s="113">
        <v>41</v>
      </c>
      <c r="L150" s="113">
        <v>95</v>
      </c>
      <c r="M150" s="113">
        <v>36</v>
      </c>
      <c r="N150" s="113">
        <v>24</v>
      </c>
      <c r="O150" s="38" t="s">
        <v>21</v>
      </c>
      <c r="P150" s="113">
        <v>60</v>
      </c>
      <c r="Q150" s="47" t="s">
        <v>411</v>
      </c>
      <c r="R150" s="38">
        <v>50</v>
      </c>
      <c r="S150" s="66">
        <v>155</v>
      </c>
      <c r="T150" s="38">
        <v>1</v>
      </c>
      <c r="U150" s="100">
        <f>(T150/S150)*60</f>
        <v>0.38709677419354838</v>
      </c>
      <c r="V150" s="40">
        <v>3.3</v>
      </c>
      <c r="W150" s="48" t="s">
        <v>412</v>
      </c>
      <c r="X150" s="38"/>
      <c r="Y150" s="19"/>
    </row>
    <row r="151" spans="1:25" x14ac:dyDescent="0.2">
      <c r="A151" s="36" t="s">
        <v>18</v>
      </c>
      <c r="B151" s="37" t="s">
        <v>19</v>
      </c>
      <c r="C151" s="37" t="s">
        <v>23</v>
      </c>
      <c r="D151" s="36" t="s">
        <v>20</v>
      </c>
      <c r="E151" s="55" t="s">
        <v>272</v>
      </c>
      <c r="F151" s="64" t="s">
        <v>271</v>
      </c>
      <c r="G151" s="64" t="s">
        <v>105</v>
      </c>
      <c r="H151" s="59">
        <v>37635</v>
      </c>
      <c r="I151" s="113">
        <v>18</v>
      </c>
      <c r="J151" s="113">
        <v>12</v>
      </c>
      <c r="K151" s="113">
        <v>5</v>
      </c>
      <c r="L151" s="113">
        <v>95</v>
      </c>
      <c r="M151" s="113">
        <v>6</v>
      </c>
      <c r="N151" s="113">
        <v>56</v>
      </c>
      <c r="O151" s="38" t="s">
        <v>21</v>
      </c>
      <c r="P151" s="113">
        <v>400</v>
      </c>
      <c r="Q151" s="47" t="s">
        <v>273</v>
      </c>
      <c r="R151" s="38">
        <v>30</v>
      </c>
      <c r="S151" s="66">
        <v>61</v>
      </c>
      <c r="T151" s="38">
        <v>0</v>
      </c>
      <c r="U151" s="66">
        <f t="shared" si="0"/>
        <v>0</v>
      </c>
      <c r="V151" s="45">
        <v>0.25</v>
      </c>
      <c r="W151" s="48" t="s">
        <v>257</v>
      </c>
      <c r="X151" s="38"/>
    </row>
    <row r="152" spans="1:25" x14ac:dyDescent="0.2">
      <c r="A152" s="36" t="s">
        <v>18</v>
      </c>
      <c r="B152" s="37" t="s">
        <v>19</v>
      </c>
      <c r="C152" s="37" t="s">
        <v>23</v>
      </c>
      <c r="D152" s="36" t="s">
        <v>20</v>
      </c>
      <c r="E152" s="55" t="s">
        <v>272</v>
      </c>
      <c r="F152" s="64" t="s">
        <v>274</v>
      </c>
      <c r="G152" s="64" t="s">
        <v>105</v>
      </c>
      <c r="H152" s="59">
        <v>37635</v>
      </c>
      <c r="I152" s="113">
        <v>18</v>
      </c>
      <c r="J152" s="113">
        <v>14</v>
      </c>
      <c r="K152" s="113">
        <v>26</v>
      </c>
      <c r="L152" s="113">
        <v>95</v>
      </c>
      <c r="M152" s="113">
        <v>5</v>
      </c>
      <c r="N152" s="113">
        <v>3</v>
      </c>
      <c r="O152" s="38" t="s">
        <v>21</v>
      </c>
      <c r="P152" s="113">
        <v>400</v>
      </c>
      <c r="Q152" s="47" t="s">
        <v>275</v>
      </c>
      <c r="R152" s="38">
        <v>40</v>
      </c>
      <c r="S152" s="66">
        <v>90</v>
      </c>
      <c r="T152" s="38">
        <v>0</v>
      </c>
      <c r="U152" s="66">
        <f t="shared" si="0"/>
        <v>0</v>
      </c>
      <c r="V152" s="45">
        <v>0.25</v>
      </c>
      <c r="W152" s="48" t="s">
        <v>257</v>
      </c>
      <c r="X152" s="38"/>
    </row>
    <row r="153" spans="1:25" x14ac:dyDescent="0.2">
      <c r="A153" s="36" t="s">
        <v>18</v>
      </c>
      <c r="B153" s="37" t="s">
        <v>19</v>
      </c>
      <c r="C153" s="37" t="s">
        <v>23</v>
      </c>
      <c r="D153" s="36" t="s">
        <v>20</v>
      </c>
      <c r="E153" s="55" t="s">
        <v>277</v>
      </c>
      <c r="F153" s="64" t="s">
        <v>276</v>
      </c>
      <c r="G153" s="64" t="s">
        <v>105</v>
      </c>
      <c r="H153" s="59">
        <v>37636</v>
      </c>
      <c r="I153" s="113">
        <v>18</v>
      </c>
      <c r="J153" s="113">
        <v>18</v>
      </c>
      <c r="K153" s="113">
        <v>46</v>
      </c>
      <c r="L153" s="113">
        <v>94</v>
      </c>
      <c r="M153" s="113">
        <v>46</v>
      </c>
      <c r="N153" s="113">
        <v>10</v>
      </c>
      <c r="O153" s="38" t="s">
        <v>21</v>
      </c>
      <c r="P153" s="113">
        <v>300</v>
      </c>
      <c r="Q153" s="47" t="s">
        <v>278</v>
      </c>
      <c r="R153" s="38">
        <v>70</v>
      </c>
      <c r="S153" s="66">
        <v>140</v>
      </c>
      <c r="T153" s="38">
        <v>0</v>
      </c>
      <c r="U153" s="66">
        <f t="shared" si="0"/>
        <v>0</v>
      </c>
      <c r="V153" s="38">
        <v>0</v>
      </c>
      <c r="W153" s="48" t="s">
        <v>257</v>
      </c>
      <c r="X153" s="38"/>
    </row>
    <row r="154" spans="1:25" x14ac:dyDescent="0.2">
      <c r="A154" s="36" t="s">
        <v>18</v>
      </c>
      <c r="B154" s="37" t="s">
        <v>19</v>
      </c>
      <c r="C154" s="37" t="s">
        <v>23</v>
      </c>
      <c r="D154" s="36" t="s">
        <v>20</v>
      </c>
      <c r="E154" s="55" t="s">
        <v>277</v>
      </c>
      <c r="F154" s="64" t="s">
        <v>279</v>
      </c>
      <c r="G154" s="64" t="s">
        <v>105</v>
      </c>
      <c r="H154" s="59">
        <v>37636</v>
      </c>
      <c r="I154" s="113">
        <v>18</v>
      </c>
      <c r="J154" s="113">
        <v>15</v>
      </c>
      <c r="K154" s="113">
        <v>56</v>
      </c>
      <c r="L154" s="113">
        <v>94</v>
      </c>
      <c r="M154" s="113">
        <v>43</v>
      </c>
      <c r="N154" s="113">
        <v>18</v>
      </c>
      <c r="O154" s="38" t="s">
        <v>21</v>
      </c>
      <c r="P154" s="113">
        <v>200</v>
      </c>
      <c r="Q154" s="47" t="s">
        <v>280</v>
      </c>
      <c r="R154" s="38">
        <v>80</v>
      </c>
      <c r="S154" s="66">
        <v>60</v>
      </c>
      <c r="T154" s="38">
        <v>0</v>
      </c>
      <c r="U154" s="66">
        <f t="shared" si="0"/>
        <v>0</v>
      </c>
      <c r="V154" s="38">
        <v>0</v>
      </c>
      <c r="W154" s="48" t="s">
        <v>257</v>
      </c>
      <c r="X154" s="38"/>
    </row>
    <row r="155" spans="1:25" x14ac:dyDescent="0.2">
      <c r="A155" s="36" t="s">
        <v>18</v>
      </c>
      <c r="B155" s="37" t="s">
        <v>19</v>
      </c>
      <c r="C155" s="37" t="s">
        <v>23</v>
      </c>
      <c r="D155" s="36" t="s">
        <v>20</v>
      </c>
      <c r="E155" s="55" t="s">
        <v>281</v>
      </c>
      <c r="F155" s="64" t="s">
        <v>402</v>
      </c>
      <c r="G155" s="64" t="s">
        <v>105</v>
      </c>
      <c r="H155" s="59">
        <v>37637</v>
      </c>
      <c r="I155" s="113">
        <v>17</v>
      </c>
      <c r="J155" s="113">
        <v>45</v>
      </c>
      <c r="K155" s="113">
        <v>50</v>
      </c>
      <c r="L155" s="113">
        <v>94</v>
      </c>
      <c r="M155" s="113">
        <v>42</v>
      </c>
      <c r="N155" s="113">
        <v>21</v>
      </c>
      <c r="O155" s="38" t="s">
        <v>21</v>
      </c>
      <c r="P155" s="113">
        <v>150</v>
      </c>
      <c r="Q155" s="47" t="s">
        <v>282</v>
      </c>
      <c r="R155" s="38">
        <v>80</v>
      </c>
      <c r="S155" s="66">
        <v>90</v>
      </c>
      <c r="T155" s="38">
        <v>0</v>
      </c>
      <c r="U155" s="66">
        <f t="shared" si="0"/>
        <v>0</v>
      </c>
      <c r="V155" s="38">
        <v>0</v>
      </c>
      <c r="W155" s="48" t="s">
        <v>257</v>
      </c>
      <c r="X155" s="38"/>
    </row>
    <row r="156" spans="1:25" x14ac:dyDescent="0.2">
      <c r="A156" s="36" t="s">
        <v>18</v>
      </c>
      <c r="B156" s="37" t="s">
        <v>19</v>
      </c>
      <c r="C156" s="37" t="s">
        <v>23</v>
      </c>
      <c r="D156" s="36" t="s">
        <v>20</v>
      </c>
      <c r="E156" s="55" t="s">
        <v>284</v>
      </c>
      <c r="F156" s="64" t="s">
        <v>283</v>
      </c>
      <c r="G156" s="64" t="s">
        <v>105</v>
      </c>
      <c r="H156" s="59">
        <v>37274</v>
      </c>
      <c r="I156" s="113">
        <v>17</v>
      </c>
      <c r="J156" s="113">
        <v>49</v>
      </c>
      <c r="K156" s="113">
        <v>8</v>
      </c>
      <c r="L156" s="113">
        <v>94</v>
      </c>
      <c r="M156" s="113">
        <v>10</v>
      </c>
      <c r="N156" s="113">
        <v>53</v>
      </c>
      <c r="O156" s="38" t="s">
        <v>21</v>
      </c>
      <c r="P156" s="113">
        <v>150</v>
      </c>
      <c r="Q156" s="47" t="s">
        <v>285</v>
      </c>
      <c r="R156" s="38">
        <v>70</v>
      </c>
      <c r="S156" s="66">
        <v>175</v>
      </c>
      <c r="T156" s="38">
        <v>1</v>
      </c>
      <c r="U156" s="100">
        <f>(T156/S156)*60</f>
        <v>0.34285714285714286</v>
      </c>
      <c r="V156" s="40">
        <v>3.3</v>
      </c>
      <c r="W156" s="48" t="s">
        <v>257</v>
      </c>
      <c r="X156" s="38"/>
    </row>
    <row r="157" spans="1:25" x14ac:dyDescent="0.2">
      <c r="A157" s="36" t="s">
        <v>18</v>
      </c>
      <c r="B157" s="37" t="s">
        <v>19</v>
      </c>
      <c r="C157" s="37" t="s">
        <v>23</v>
      </c>
      <c r="D157" s="36" t="s">
        <v>20</v>
      </c>
      <c r="E157" s="55" t="s">
        <v>287</v>
      </c>
      <c r="F157" s="64" t="s">
        <v>286</v>
      </c>
      <c r="G157" s="64" t="s">
        <v>105</v>
      </c>
      <c r="H157" s="59">
        <v>37640</v>
      </c>
      <c r="I157" s="113">
        <v>17</v>
      </c>
      <c r="J157" s="113">
        <v>47</v>
      </c>
      <c r="K157" s="113">
        <v>27</v>
      </c>
      <c r="L157" s="113">
        <v>95</v>
      </c>
      <c r="M157" s="113">
        <v>1</v>
      </c>
      <c r="N157" s="113">
        <v>0</v>
      </c>
      <c r="O157" s="38" t="s">
        <v>21</v>
      </c>
      <c r="P157" s="113">
        <v>100</v>
      </c>
      <c r="Q157" s="47" t="s">
        <v>288</v>
      </c>
      <c r="R157" s="38">
        <v>70</v>
      </c>
      <c r="S157" s="66">
        <v>95</v>
      </c>
      <c r="T157" s="38">
        <v>0</v>
      </c>
      <c r="U157" s="66">
        <f t="shared" si="0"/>
        <v>0</v>
      </c>
      <c r="V157" s="40">
        <v>0.5</v>
      </c>
      <c r="W157" s="48" t="s">
        <v>257</v>
      </c>
      <c r="X157" s="38"/>
    </row>
    <row r="158" spans="1:25" ht="11.25" x14ac:dyDescent="0.2">
      <c r="A158" s="36" t="s">
        <v>18</v>
      </c>
      <c r="B158" s="37" t="s">
        <v>19</v>
      </c>
      <c r="C158" s="37" t="s">
        <v>23</v>
      </c>
      <c r="D158" s="36" t="s">
        <v>20</v>
      </c>
      <c r="E158" s="38" t="s">
        <v>409</v>
      </c>
      <c r="F158" s="47" t="s">
        <v>414</v>
      </c>
      <c r="G158" s="47" t="s">
        <v>105</v>
      </c>
      <c r="H158" s="57">
        <v>37679</v>
      </c>
      <c r="I158" s="113">
        <v>17</v>
      </c>
      <c r="J158" s="113">
        <v>22</v>
      </c>
      <c r="K158" s="113">
        <v>59</v>
      </c>
      <c r="L158" s="113">
        <v>94</v>
      </c>
      <c r="M158" s="113">
        <v>56</v>
      </c>
      <c r="N158" s="113">
        <v>57</v>
      </c>
      <c r="O158" s="38" t="s">
        <v>21</v>
      </c>
      <c r="P158" s="113">
        <v>125</v>
      </c>
      <c r="Q158" s="47" t="s">
        <v>415</v>
      </c>
      <c r="R158" s="38">
        <v>70</v>
      </c>
      <c r="S158" s="66">
        <v>150</v>
      </c>
      <c r="T158" s="38">
        <v>0</v>
      </c>
      <c r="U158" s="66">
        <f t="shared" si="0"/>
        <v>0</v>
      </c>
      <c r="V158" s="38">
        <v>0</v>
      </c>
      <c r="W158" s="48" t="s">
        <v>412</v>
      </c>
      <c r="X158" s="38"/>
      <c r="Y158" s="19"/>
    </row>
    <row r="159" spans="1:25" ht="11.25" x14ac:dyDescent="0.2">
      <c r="A159" s="36" t="s">
        <v>18</v>
      </c>
      <c r="B159" s="37" t="s">
        <v>19</v>
      </c>
      <c r="C159" s="37" t="s">
        <v>23</v>
      </c>
      <c r="D159" s="36" t="s">
        <v>20</v>
      </c>
      <c r="E159" s="38" t="s">
        <v>409</v>
      </c>
      <c r="F159" s="47" t="s">
        <v>416</v>
      </c>
      <c r="G159" s="47" t="s">
        <v>105</v>
      </c>
      <c r="H159" s="57">
        <v>37679</v>
      </c>
      <c r="I159" s="113">
        <v>17</v>
      </c>
      <c r="J159" s="113">
        <v>13</v>
      </c>
      <c r="K159" s="113">
        <v>51</v>
      </c>
      <c r="L159" s="113">
        <v>94</v>
      </c>
      <c r="M159" s="113">
        <v>41</v>
      </c>
      <c r="N159" s="113">
        <v>29</v>
      </c>
      <c r="O159" s="38" t="s">
        <v>21</v>
      </c>
      <c r="P159" s="113">
        <v>80</v>
      </c>
      <c r="Q159" s="47" t="s">
        <v>417</v>
      </c>
      <c r="R159" s="38">
        <v>20</v>
      </c>
      <c r="S159" s="66">
        <v>60</v>
      </c>
      <c r="T159" s="38">
        <v>0</v>
      </c>
      <c r="U159" s="66">
        <f t="shared" si="0"/>
        <v>0</v>
      </c>
      <c r="V159" s="38">
        <v>0</v>
      </c>
      <c r="W159" s="48" t="s">
        <v>412</v>
      </c>
      <c r="X159" s="38"/>
      <c r="Y159" s="19"/>
    </row>
    <row r="160" spans="1:25" x14ac:dyDescent="0.2">
      <c r="A160" s="36" t="s">
        <v>18</v>
      </c>
      <c r="B160" s="37" t="s">
        <v>19</v>
      </c>
      <c r="C160" s="37" t="s">
        <v>23</v>
      </c>
      <c r="D160" s="36" t="s">
        <v>20</v>
      </c>
      <c r="E160" s="55" t="s">
        <v>289</v>
      </c>
      <c r="F160" s="64" t="s">
        <v>290</v>
      </c>
      <c r="G160" s="64" t="s">
        <v>105</v>
      </c>
      <c r="H160" s="59">
        <v>37639</v>
      </c>
      <c r="I160" s="113">
        <v>17</v>
      </c>
      <c r="J160" s="113">
        <v>36</v>
      </c>
      <c r="K160" s="113">
        <v>56</v>
      </c>
      <c r="L160" s="113">
        <v>94</v>
      </c>
      <c r="M160" s="113">
        <v>7</v>
      </c>
      <c r="N160" s="113">
        <v>45</v>
      </c>
      <c r="O160" s="38" t="s">
        <v>21</v>
      </c>
      <c r="P160" s="113">
        <v>150</v>
      </c>
      <c r="Q160" s="47" t="s">
        <v>103</v>
      </c>
      <c r="R160" s="38">
        <v>80</v>
      </c>
      <c r="S160" s="66">
        <v>115</v>
      </c>
      <c r="T160" s="38">
        <v>0</v>
      </c>
      <c r="U160" s="66">
        <f t="shared" si="0"/>
        <v>0</v>
      </c>
      <c r="V160" s="38">
        <v>0</v>
      </c>
      <c r="W160" s="48" t="s">
        <v>257</v>
      </c>
      <c r="X160" s="38"/>
    </row>
    <row r="161" spans="1:25" ht="11.25" x14ac:dyDescent="0.2">
      <c r="A161" s="36" t="s">
        <v>18</v>
      </c>
      <c r="B161" s="37" t="s">
        <v>19</v>
      </c>
      <c r="C161" s="37" t="s">
        <v>23</v>
      </c>
      <c r="D161" s="36" t="s">
        <v>20</v>
      </c>
      <c r="E161" s="38" t="s">
        <v>529</v>
      </c>
      <c r="F161" s="47" t="s">
        <v>530</v>
      </c>
      <c r="G161" s="47" t="s">
        <v>105</v>
      </c>
      <c r="H161" s="57">
        <v>37660</v>
      </c>
      <c r="I161" s="113">
        <v>18</v>
      </c>
      <c r="J161" s="113">
        <v>29</v>
      </c>
      <c r="K161" s="113">
        <v>15</v>
      </c>
      <c r="L161" s="113">
        <v>96</v>
      </c>
      <c r="M161" s="113">
        <v>30</v>
      </c>
      <c r="N161" s="113">
        <v>55</v>
      </c>
      <c r="O161" s="38" t="s">
        <v>21</v>
      </c>
      <c r="P161" s="113">
        <v>103</v>
      </c>
      <c r="Q161" s="47" t="s">
        <v>528</v>
      </c>
      <c r="R161" s="38">
        <v>70</v>
      </c>
      <c r="S161" s="66">
        <v>220</v>
      </c>
      <c r="T161" s="38">
        <v>0</v>
      </c>
      <c r="U161" s="66">
        <f t="shared" si="0"/>
        <v>0</v>
      </c>
      <c r="V161" s="38">
        <v>2</v>
      </c>
      <c r="W161" s="48" t="s">
        <v>534</v>
      </c>
      <c r="X161" s="38"/>
      <c r="Y161" s="19"/>
    </row>
    <row r="162" spans="1:25" x14ac:dyDescent="0.2">
      <c r="A162" s="36" t="s">
        <v>18</v>
      </c>
      <c r="B162" s="37" t="s">
        <v>19</v>
      </c>
      <c r="C162" s="37" t="s">
        <v>23</v>
      </c>
      <c r="D162" s="36" t="s">
        <v>20</v>
      </c>
      <c r="E162" s="38" t="s">
        <v>220</v>
      </c>
      <c r="F162" s="69" t="s">
        <v>219</v>
      </c>
      <c r="G162" s="47" t="s">
        <v>105</v>
      </c>
      <c r="H162" s="56">
        <v>37429</v>
      </c>
      <c r="I162" s="113">
        <v>20</v>
      </c>
      <c r="J162" s="113">
        <v>55</v>
      </c>
      <c r="K162" s="113">
        <v>10</v>
      </c>
      <c r="L162" s="113">
        <v>97</v>
      </c>
      <c r="M162" s="113">
        <v>37</v>
      </c>
      <c r="N162" s="113">
        <v>15</v>
      </c>
      <c r="O162" s="38" t="s">
        <v>21</v>
      </c>
      <c r="P162" s="113">
        <v>115</v>
      </c>
      <c r="Q162" s="47" t="s">
        <v>221</v>
      </c>
      <c r="R162" s="38">
        <v>95</v>
      </c>
      <c r="S162" s="66">
        <v>180</v>
      </c>
      <c r="T162" s="38">
        <v>0</v>
      </c>
      <c r="U162" s="66">
        <f t="shared" si="0"/>
        <v>0</v>
      </c>
      <c r="V162" s="38">
        <v>1</v>
      </c>
      <c r="W162" s="48" t="s">
        <v>104</v>
      </c>
      <c r="X162" s="38"/>
    </row>
    <row r="163" spans="1:25" x14ac:dyDescent="0.2">
      <c r="A163" s="36" t="s">
        <v>18</v>
      </c>
      <c r="B163" s="37" t="s">
        <v>19</v>
      </c>
      <c r="C163" s="37" t="s">
        <v>23</v>
      </c>
      <c r="D163" s="36" t="s">
        <v>20</v>
      </c>
      <c r="E163" s="38" t="s">
        <v>220</v>
      </c>
      <c r="F163" s="69" t="s">
        <v>222</v>
      </c>
      <c r="G163" s="47" t="s">
        <v>105</v>
      </c>
      <c r="H163" s="56">
        <v>37429</v>
      </c>
      <c r="I163" s="113">
        <v>20</v>
      </c>
      <c r="J163" s="113">
        <v>57</v>
      </c>
      <c r="K163" s="113">
        <v>10</v>
      </c>
      <c r="L163" s="113">
        <v>97</v>
      </c>
      <c r="M163" s="113">
        <v>35</v>
      </c>
      <c r="N163" s="113">
        <v>15</v>
      </c>
      <c r="O163" s="38" t="s">
        <v>21</v>
      </c>
      <c r="P163" s="113">
        <v>109</v>
      </c>
      <c r="Q163" s="47" t="s">
        <v>223</v>
      </c>
      <c r="R163" s="38">
        <v>95</v>
      </c>
      <c r="S163" s="66">
        <v>240</v>
      </c>
      <c r="T163" s="38">
        <v>0</v>
      </c>
      <c r="U163" s="66">
        <f t="shared" si="0"/>
        <v>0</v>
      </c>
      <c r="V163" s="38">
        <v>1</v>
      </c>
      <c r="W163" s="48" t="s">
        <v>104</v>
      </c>
      <c r="X163" s="38"/>
    </row>
    <row r="164" spans="1:25" x14ac:dyDescent="0.2">
      <c r="A164" s="36" t="s">
        <v>18</v>
      </c>
      <c r="B164" s="37" t="s">
        <v>19</v>
      </c>
      <c r="C164" s="37" t="s">
        <v>23</v>
      </c>
      <c r="D164" s="36" t="s">
        <v>20</v>
      </c>
      <c r="E164" s="38" t="s">
        <v>224</v>
      </c>
      <c r="F164" s="69" t="s">
        <v>558</v>
      </c>
      <c r="G164" s="47" t="s">
        <v>105</v>
      </c>
      <c r="H164" s="56">
        <v>37438</v>
      </c>
      <c r="I164" s="113">
        <v>20</v>
      </c>
      <c r="J164" s="113">
        <v>44</v>
      </c>
      <c r="K164" s="113">
        <v>35</v>
      </c>
      <c r="L164" s="113">
        <v>97</v>
      </c>
      <c r="M164" s="113">
        <v>44</v>
      </c>
      <c r="N164" s="113">
        <v>8</v>
      </c>
      <c r="O164" s="38" t="s">
        <v>21</v>
      </c>
      <c r="P164" s="113">
        <v>98</v>
      </c>
      <c r="Q164" s="47" t="s">
        <v>225</v>
      </c>
      <c r="R164" s="38">
        <v>95</v>
      </c>
      <c r="S164" s="66">
        <v>180</v>
      </c>
      <c r="T164" s="38">
        <v>0</v>
      </c>
      <c r="U164" s="66">
        <f t="shared" si="0"/>
        <v>0</v>
      </c>
      <c r="V164" s="38">
        <v>0</v>
      </c>
      <c r="W164" s="48" t="s">
        <v>104</v>
      </c>
      <c r="X164" s="38"/>
    </row>
    <row r="165" spans="1:25" x14ac:dyDescent="0.2">
      <c r="A165" s="36" t="s">
        <v>18</v>
      </c>
      <c r="B165" s="37" t="s">
        <v>19</v>
      </c>
      <c r="C165" s="37" t="s">
        <v>23</v>
      </c>
      <c r="D165" s="36" t="s">
        <v>20</v>
      </c>
      <c r="E165" s="38" t="s">
        <v>224</v>
      </c>
      <c r="F165" s="69" t="s">
        <v>559</v>
      </c>
      <c r="G165" s="47" t="s">
        <v>105</v>
      </c>
      <c r="H165" s="56">
        <v>37437</v>
      </c>
      <c r="I165" s="113">
        <v>20</v>
      </c>
      <c r="J165" s="113">
        <v>43</v>
      </c>
      <c r="K165" s="113">
        <v>30</v>
      </c>
      <c r="L165" s="113">
        <v>97</v>
      </c>
      <c r="M165" s="113">
        <v>41</v>
      </c>
      <c r="N165" s="113">
        <v>8</v>
      </c>
      <c r="O165" s="38" t="s">
        <v>21</v>
      </c>
      <c r="P165" s="113">
        <v>115</v>
      </c>
      <c r="Q165" s="47" t="s">
        <v>225</v>
      </c>
      <c r="R165" s="38">
        <v>85</v>
      </c>
      <c r="S165" s="66">
        <v>240</v>
      </c>
      <c r="T165" s="38">
        <v>0</v>
      </c>
      <c r="U165" s="66">
        <f t="shared" si="0"/>
        <v>0</v>
      </c>
      <c r="V165" s="38">
        <v>0</v>
      </c>
      <c r="W165" s="48" t="s">
        <v>104</v>
      </c>
      <c r="X165" s="38"/>
    </row>
    <row r="166" spans="1:25" x14ac:dyDescent="0.2">
      <c r="A166" s="36" t="s">
        <v>18</v>
      </c>
      <c r="B166" s="37" t="s">
        <v>19</v>
      </c>
      <c r="C166" s="37" t="s">
        <v>23</v>
      </c>
      <c r="D166" s="36" t="s">
        <v>20</v>
      </c>
      <c r="E166" s="38" t="s">
        <v>226</v>
      </c>
      <c r="F166" s="69" t="s">
        <v>560</v>
      </c>
      <c r="G166" s="47" t="s">
        <v>105</v>
      </c>
      <c r="H166" s="56">
        <v>37400</v>
      </c>
      <c r="I166" s="113">
        <v>20</v>
      </c>
      <c r="J166" s="113">
        <v>38</v>
      </c>
      <c r="K166" s="113">
        <v>18</v>
      </c>
      <c r="L166" s="113">
        <v>97</v>
      </c>
      <c r="M166" s="113">
        <v>20</v>
      </c>
      <c r="N166" s="113">
        <v>15</v>
      </c>
      <c r="O166" s="38" t="s">
        <v>21</v>
      </c>
      <c r="P166" s="113">
        <v>95</v>
      </c>
      <c r="Q166" s="47" t="s">
        <v>227</v>
      </c>
      <c r="R166" s="38">
        <v>85</v>
      </c>
      <c r="S166" s="66">
        <v>150</v>
      </c>
      <c r="T166" s="38">
        <v>0</v>
      </c>
      <c r="U166" s="66">
        <f t="shared" si="0"/>
        <v>0</v>
      </c>
      <c r="V166" s="38">
        <v>0</v>
      </c>
      <c r="W166" s="48" t="s">
        <v>104</v>
      </c>
      <c r="X166" s="38"/>
    </row>
    <row r="167" spans="1:25" x14ac:dyDescent="0.2">
      <c r="A167" s="36" t="s">
        <v>18</v>
      </c>
      <c r="B167" s="37" t="s">
        <v>19</v>
      </c>
      <c r="C167" s="37" t="s">
        <v>23</v>
      </c>
      <c r="D167" s="36" t="s">
        <v>20</v>
      </c>
      <c r="E167" s="38" t="s">
        <v>226</v>
      </c>
      <c r="F167" s="69" t="s">
        <v>561</v>
      </c>
      <c r="G167" s="47" t="s">
        <v>105</v>
      </c>
      <c r="H167" s="56">
        <v>37400</v>
      </c>
      <c r="I167" s="113">
        <v>20</v>
      </c>
      <c r="J167" s="113">
        <v>47</v>
      </c>
      <c r="K167" s="113">
        <v>19</v>
      </c>
      <c r="L167" s="113">
        <v>97</v>
      </c>
      <c r="M167" s="113">
        <v>17</v>
      </c>
      <c r="N167" s="113">
        <v>15</v>
      </c>
      <c r="O167" s="38" t="s">
        <v>21</v>
      </c>
      <c r="P167" s="113">
        <v>98</v>
      </c>
      <c r="Q167" s="47" t="s">
        <v>228</v>
      </c>
      <c r="R167" s="38">
        <v>95</v>
      </c>
      <c r="S167" s="66">
        <v>205</v>
      </c>
      <c r="T167" s="38">
        <v>0</v>
      </c>
      <c r="U167" s="66">
        <f t="shared" si="0"/>
        <v>0</v>
      </c>
      <c r="V167" s="38">
        <v>0</v>
      </c>
      <c r="W167" s="48" t="s">
        <v>104</v>
      </c>
      <c r="X167" s="38"/>
    </row>
    <row r="168" spans="1:25" x14ac:dyDescent="0.2">
      <c r="A168" s="36" t="s">
        <v>18</v>
      </c>
      <c r="B168" s="37" t="s">
        <v>19</v>
      </c>
      <c r="C168" s="37" t="s">
        <v>23</v>
      </c>
      <c r="D168" s="36" t="s">
        <v>20</v>
      </c>
      <c r="E168" s="38" t="s">
        <v>229</v>
      </c>
      <c r="F168" s="69" t="s">
        <v>230</v>
      </c>
      <c r="G168" s="47" t="s">
        <v>105</v>
      </c>
      <c r="H168" s="56">
        <v>37401</v>
      </c>
      <c r="I168" s="113">
        <v>20</v>
      </c>
      <c r="J168" s="113">
        <v>18</v>
      </c>
      <c r="K168" s="113">
        <v>12</v>
      </c>
      <c r="L168" s="113">
        <v>97</v>
      </c>
      <c r="M168" s="113">
        <v>26</v>
      </c>
      <c r="N168" s="113">
        <v>55</v>
      </c>
      <c r="O168" s="38" t="s">
        <v>21</v>
      </c>
      <c r="P168" s="113">
        <v>136</v>
      </c>
      <c r="Q168" s="47" t="s">
        <v>231</v>
      </c>
      <c r="R168" s="38">
        <v>95</v>
      </c>
      <c r="S168" s="66">
        <v>150</v>
      </c>
      <c r="T168" s="38">
        <v>0</v>
      </c>
      <c r="U168" s="66">
        <f t="shared" ref="U168:U175" si="1">(T168/S168)*60</f>
        <v>0</v>
      </c>
      <c r="V168" s="38">
        <v>0</v>
      </c>
      <c r="W168" s="48" t="s">
        <v>104</v>
      </c>
      <c r="X168" s="38"/>
    </row>
    <row r="169" spans="1:25" x14ac:dyDescent="0.2">
      <c r="A169" s="36" t="s">
        <v>18</v>
      </c>
      <c r="B169" s="37" t="s">
        <v>19</v>
      </c>
      <c r="C169" s="37" t="s">
        <v>23</v>
      </c>
      <c r="D169" s="36" t="s">
        <v>20</v>
      </c>
      <c r="E169" s="38" t="s">
        <v>229</v>
      </c>
      <c r="F169" s="69" t="s">
        <v>232</v>
      </c>
      <c r="G169" s="47" t="s">
        <v>105</v>
      </c>
      <c r="H169" s="56">
        <v>37401</v>
      </c>
      <c r="I169" s="113">
        <v>20</v>
      </c>
      <c r="J169" s="113">
        <v>15</v>
      </c>
      <c r="K169" s="113">
        <v>55</v>
      </c>
      <c r="L169" s="113">
        <v>97</v>
      </c>
      <c r="M169" s="113">
        <v>26</v>
      </c>
      <c r="N169" s="113">
        <v>1</v>
      </c>
      <c r="O169" s="38" t="s">
        <v>21</v>
      </c>
      <c r="P169" s="113">
        <v>115</v>
      </c>
      <c r="Q169" s="47" t="s">
        <v>223</v>
      </c>
      <c r="R169" s="38">
        <v>95</v>
      </c>
      <c r="S169" s="66">
        <v>205</v>
      </c>
      <c r="T169" s="38">
        <v>0</v>
      </c>
      <c r="U169" s="66">
        <f t="shared" si="1"/>
        <v>0</v>
      </c>
      <c r="V169" s="38">
        <v>0</v>
      </c>
      <c r="W169" s="48" t="s">
        <v>104</v>
      </c>
      <c r="X169" s="38"/>
    </row>
    <row r="170" spans="1:25" x14ac:dyDescent="0.2">
      <c r="A170" s="36" t="s">
        <v>18</v>
      </c>
      <c r="B170" s="37" t="s">
        <v>19</v>
      </c>
      <c r="C170" s="37" t="s">
        <v>23</v>
      </c>
      <c r="D170" s="36" t="s">
        <v>20</v>
      </c>
      <c r="E170" s="38" t="s">
        <v>233</v>
      </c>
      <c r="F170" s="69" t="s">
        <v>234</v>
      </c>
      <c r="G170" s="47" t="s">
        <v>105</v>
      </c>
      <c r="H170" s="56">
        <v>37416</v>
      </c>
      <c r="I170" s="113">
        <v>20</v>
      </c>
      <c r="J170" s="113">
        <v>21</v>
      </c>
      <c r="K170" s="113">
        <v>2</v>
      </c>
      <c r="L170" s="113">
        <v>97</v>
      </c>
      <c r="M170" s="113">
        <v>18</v>
      </c>
      <c r="N170" s="113">
        <v>5</v>
      </c>
      <c r="O170" s="38" t="s">
        <v>21</v>
      </c>
      <c r="P170" s="113">
        <v>132</v>
      </c>
      <c r="Q170" s="47" t="s">
        <v>223</v>
      </c>
      <c r="R170" s="38">
        <v>95</v>
      </c>
      <c r="S170" s="66">
        <v>160</v>
      </c>
      <c r="T170" s="38">
        <v>0</v>
      </c>
      <c r="U170" s="66">
        <f t="shared" si="1"/>
        <v>0</v>
      </c>
      <c r="V170" s="38">
        <v>0</v>
      </c>
      <c r="W170" s="48" t="s">
        <v>104</v>
      </c>
      <c r="X170" s="38"/>
    </row>
    <row r="171" spans="1:25" x14ac:dyDescent="0.2">
      <c r="A171" s="36" t="s">
        <v>18</v>
      </c>
      <c r="B171" s="37" t="s">
        <v>19</v>
      </c>
      <c r="C171" s="37" t="s">
        <v>23</v>
      </c>
      <c r="D171" s="36" t="s">
        <v>20</v>
      </c>
      <c r="E171" s="38" t="s">
        <v>233</v>
      </c>
      <c r="F171" s="69" t="s">
        <v>235</v>
      </c>
      <c r="G171" s="47" t="s">
        <v>105</v>
      </c>
      <c r="H171" s="56">
        <v>37416</v>
      </c>
      <c r="I171" s="113">
        <v>20</v>
      </c>
      <c r="J171" s="113">
        <v>16</v>
      </c>
      <c r="K171" s="113">
        <v>55</v>
      </c>
      <c r="L171" s="113">
        <v>97</v>
      </c>
      <c r="M171" s="113">
        <v>18</v>
      </c>
      <c r="N171" s="113">
        <v>15</v>
      </c>
      <c r="O171" s="38" t="s">
        <v>21</v>
      </c>
      <c r="P171" s="113">
        <v>109</v>
      </c>
      <c r="Q171" s="47" t="s">
        <v>236</v>
      </c>
      <c r="R171" s="38">
        <v>95</v>
      </c>
      <c r="S171" s="66">
        <v>240</v>
      </c>
      <c r="T171" s="38">
        <v>0</v>
      </c>
      <c r="U171" s="66">
        <f t="shared" si="1"/>
        <v>0</v>
      </c>
      <c r="V171" s="38">
        <v>0</v>
      </c>
      <c r="W171" s="48" t="s">
        <v>104</v>
      </c>
      <c r="X171" s="38"/>
    </row>
    <row r="172" spans="1:25" x14ac:dyDescent="0.2">
      <c r="A172" s="36" t="s">
        <v>18</v>
      </c>
      <c r="B172" s="37" t="s">
        <v>19</v>
      </c>
      <c r="C172" s="37" t="s">
        <v>23</v>
      </c>
      <c r="D172" s="36" t="s">
        <v>20</v>
      </c>
      <c r="E172" s="38" t="s">
        <v>237</v>
      </c>
      <c r="F172" s="69" t="s">
        <v>238</v>
      </c>
      <c r="G172" s="47" t="s">
        <v>105</v>
      </c>
      <c r="H172" s="56">
        <v>37422</v>
      </c>
      <c r="I172" s="113">
        <v>20</v>
      </c>
      <c r="J172" s="113">
        <v>10</v>
      </c>
      <c r="K172" s="113">
        <v>12</v>
      </c>
      <c r="L172" s="113">
        <v>96</v>
      </c>
      <c r="M172" s="113">
        <v>45</v>
      </c>
      <c r="N172" s="113">
        <v>56</v>
      </c>
      <c r="O172" s="38" t="s">
        <v>21</v>
      </c>
      <c r="P172" s="113">
        <v>50</v>
      </c>
      <c r="Q172" s="47" t="s">
        <v>239</v>
      </c>
      <c r="R172" s="38">
        <v>95</v>
      </c>
      <c r="S172" s="66">
        <v>170</v>
      </c>
      <c r="T172" s="38">
        <v>0</v>
      </c>
      <c r="U172" s="66">
        <f t="shared" si="1"/>
        <v>0</v>
      </c>
      <c r="V172" s="38">
        <v>0</v>
      </c>
      <c r="W172" s="48" t="s">
        <v>104</v>
      </c>
      <c r="X172" s="38"/>
    </row>
    <row r="173" spans="1:25" x14ac:dyDescent="0.2">
      <c r="A173" s="36" t="s">
        <v>18</v>
      </c>
      <c r="B173" s="37" t="s">
        <v>19</v>
      </c>
      <c r="C173" s="37" t="s">
        <v>23</v>
      </c>
      <c r="D173" s="36" t="s">
        <v>20</v>
      </c>
      <c r="E173" s="38" t="s">
        <v>237</v>
      </c>
      <c r="F173" s="69" t="s">
        <v>240</v>
      </c>
      <c r="G173" s="47" t="s">
        <v>105</v>
      </c>
      <c r="H173" s="56">
        <v>37423</v>
      </c>
      <c r="I173" s="113">
        <v>20</v>
      </c>
      <c r="J173" s="113">
        <v>13</v>
      </c>
      <c r="K173" s="113">
        <v>15</v>
      </c>
      <c r="L173" s="113">
        <v>97</v>
      </c>
      <c r="M173" s="113">
        <v>46</v>
      </c>
      <c r="N173" s="113">
        <v>38</v>
      </c>
      <c r="O173" s="38" t="s">
        <v>21</v>
      </c>
      <c r="P173" s="113">
        <v>80</v>
      </c>
      <c r="Q173" s="47" t="s">
        <v>239</v>
      </c>
      <c r="R173" s="38">
        <v>95</v>
      </c>
      <c r="S173" s="66">
        <v>240</v>
      </c>
      <c r="T173" s="38">
        <v>0</v>
      </c>
      <c r="U173" s="66">
        <f t="shared" si="1"/>
        <v>0</v>
      </c>
      <c r="V173" s="38">
        <v>0</v>
      </c>
      <c r="W173" s="48" t="s">
        <v>104</v>
      </c>
      <c r="X173" s="38"/>
    </row>
    <row r="174" spans="1:25" x14ac:dyDescent="0.2">
      <c r="A174" s="36" t="s">
        <v>18</v>
      </c>
      <c r="B174" s="37" t="s">
        <v>19</v>
      </c>
      <c r="C174" s="37" t="s">
        <v>23</v>
      </c>
      <c r="D174" s="36" t="s">
        <v>20</v>
      </c>
      <c r="E174" s="38" t="s">
        <v>249</v>
      </c>
      <c r="F174" s="69" t="s">
        <v>250</v>
      </c>
      <c r="G174" s="47" t="s">
        <v>105</v>
      </c>
      <c r="H174" s="56">
        <v>37436</v>
      </c>
      <c r="I174" s="113">
        <v>20</v>
      </c>
      <c r="J174" s="113">
        <v>56</v>
      </c>
      <c r="K174" s="113">
        <v>8</v>
      </c>
      <c r="L174" s="113">
        <v>97</v>
      </c>
      <c r="M174" s="113">
        <v>55</v>
      </c>
      <c r="N174" s="113">
        <v>0</v>
      </c>
      <c r="O174" s="38" t="s">
        <v>21</v>
      </c>
      <c r="P174" s="113">
        <v>118</v>
      </c>
      <c r="Q174" s="47" t="s">
        <v>221</v>
      </c>
      <c r="R174" s="38">
        <v>95</v>
      </c>
      <c r="S174" s="66">
        <v>180</v>
      </c>
      <c r="T174" s="38">
        <v>0</v>
      </c>
      <c r="U174" s="66">
        <f t="shared" si="1"/>
        <v>0</v>
      </c>
      <c r="V174" s="38">
        <v>0</v>
      </c>
      <c r="W174" s="48" t="s">
        <v>104</v>
      </c>
      <c r="X174" s="38"/>
    </row>
    <row r="175" spans="1:25" x14ac:dyDescent="0.2">
      <c r="A175" s="36" t="s">
        <v>18</v>
      </c>
      <c r="B175" s="37" t="s">
        <v>19</v>
      </c>
      <c r="C175" s="37" t="s">
        <v>23</v>
      </c>
      <c r="D175" s="36" t="s">
        <v>20</v>
      </c>
      <c r="E175" s="38" t="s">
        <v>249</v>
      </c>
      <c r="F175" s="69" t="s">
        <v>251</v>
      </c>
      <c r="G175" s="47" t="s">
        <v>105</v>
      </c>
      <c r="H175" s="56">
        <v>37436</v>
      </c>
      <c r="I175" s="113">
        <v>20</v>
      </c>
      <c r="J175" s="113">
        <v>58</v>
      </c>
      <c r="K175" s="113">
        <v>15</v>
      </c>
      <c r="L175" s="113">
        <v>97</v>
      </c>
      <c r="M175" s="113">
        <v>53</v>
      </c>
      <c r="N175" s="113">
        <v>30</v>
      </c>
      <c r="O175" s="38" t="s">
        <v>21</v>
      </c>
      <c r="P175" s="113">
        <v>115</v>
      </c>
      <c r="Q175" s="47" t="s">
        <v>231</v>
      </c>
      <c r="R175" s="38">
        <v>95</v>
      </c>
      <c r="S175" s="66">
        <v>240</v>
      </c>
      <c r="T175" s="38">
        <v>0</v>
      </c>
      <c r="U175" s="66">
        <f t="shared" si="1"/>
        <v>0</v>
      </c>
      <c r="V175" s="38">
        <v>0</v>
      </c>
      <c r="W175" s="48" t="s">
        <v>104</v>
      </c>
      <c r="X175" s="38"/>
    </row>
    <row r="177" spans="1:1" x14ac:dyDescent="0.2">
      <c r="A177" s="36" t="s">
        <v>64</v>
      </c>
    </row>
  </sheetData>
  <phoneticPr fontId="0" type="noConversion"/>
  <pageMargins left="0.75" right="0.75" top="1" bottom="1" header="0" footer="0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1"/>
  <sheetViews>
    <sheetView workbookViewId="0">
      <pane ySplit="3" topLeftCell="A4" activePane="bottomLeft" state="frozen"/>
      <selection pane="bottomLeft"/>
    </sheetView>
  </sheetViews>
  <sheetFormatPr baseColWidth="10" defaultRowHeight="12.75" x14ac:dyDescent="0.2"/>
  <cols>
    <col min="1" max="1" width="8" style="15" customWidth="1"/>
    <col min="2" max="2" width="24.5703125" bestFit="1" customWidth="1"/>
    <col min="3" max="3" width="23.7109375" bestFit="1" customWidth="1"/>
    <col min="4" max="4" width="14.85546875" customWidth="1"/>
    <col min="5" max="5" width="27" bestFit="1" customWidth="1"/>
    <col min="6" max="6" width="12.42578125" style="71" customWidth="1"/>
    <col min="7" max="7" width="11.85546875" style="15" customWidth="1"/>
    <col min="8" max="9" width="11.28515625" style="15" customWidth="1"/>
  </cols>
  <sheetData>
    <row r="1" spans="1:25" s="2" customFormat="1" ht="14.25" customHeight="1" x14ac:dyDescent="0.2">
      <c r="A1" s="79" t="s">
        <v>354</v>
      </c>
      <c r="F1" s="80"/>
      <c r="G1" s="3"/>
      <c r="H1" s="3"/>
      <c r="I1" s="3"/>
    </row>
    <row r="3" spans="1:25" s="18" customFormat="1" ht="25.5" x14ac:dyDescent="0.2">
      <c r="A3" s="72" t="s">
        <v>24</v>
      </c>
      <c r="B3" s="1" t="s">
        <v>25</v>
      </c>
      <c r="C3" s="1" t="s">
        <v>0</v>
      </c>
      <c r="D3" s="1" t="s">
        <v>36</v>
      </c>
      <c r="E3" s="1" t="s">
        <v>37</v>
      </c>
      <c r="F3" s="11" t="s">
        <v>360</v>
      </c>
      <c r="G3" s="11" t="s">
        <v>38</v>
      </c>
      <c r="H3" s="12" t="s">
        <v>39</v>
      </c>
      <c r="I3" s="13" t="s">
        <v>40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</row>
    <row r="4" spans="1:25" ht="15.75" x14ac:dyDescent="0.25">
      <c r="A4" s="73" t="s">
        <v>305</v>
      </c>
      <c r="B4" s="1"/>
      <c r="C4" s="1"/>
      <c r="D4" s="13"/>
      <c r="E4" s="13"/>
      <c r="F4" s="31"/>
      <c r="G4" s="31"/>
      <c r="I4" s="13"/>
    </row>
    <row r="5" spans="1:25" s="5" customFormat="1" x14ac:dyDescent="0.2">
      <c r="A5" s="74" t="s">
        <v>200</v>
      </c>
      <c r="B5" s="5" t="s">
        <v>201</v>
      </c>
      <c r="C5" s="75" t="s">
        <v>343</v>
      </c>
      <c r="D5" s="5" t="s">
        <v>35</v>
      </c>
      <c r="E5" s="5" t="s">
        <v>203</v>
      </c>
      <c r="F5" s="16">
        <v>1</v>
      </c>
      <c r="G5" s="16">
        <v>1</v>
      </c>
      <c r="H5" s="16">
        <v>1</v>
      </c>
      <c r="I5" s="16">
        <v>6</v>
      </c>
    </row>
    <row r="6" spans="1:25" s="5" customFormat="1" x14ac:dyDescent="0.2">
      <c r="A6" s="74" t="s">
        <v>204</v>
      </c>
      <c r="B6" s="5" t="s">
        <v>201</v>
      </c>
      <c r="C6" s="75" t="s">
        <v>342</v>
      </c>
      <c r="D6" s="5" t="s">
        <v>35</v>
      </c>
      <c r="E6" s="5" t="s">
        <v>203</v>
      </c>
      <c r="F6" s="16">
        <v>1</v>
      </c>
      <c r="G6" s="16">
        <v>1</v>
      </c>
      <c r="H6" s="16">
        <v>0</v>
      </c>
      <c r="I6" s="16">
        <v>5</v>
      </c>
    </row>
    <row r="7" spans="1:25" s="5" customFormat="1" x14ac:dyDescent="0.2">
      <c r="A7" s="74" t="s">
        <v>205</v>
      </c>
      <c r="B7" s="5" t="s">
        <v>201</v>
      </c>
      <c r="C7" s="75" t="s">
        <v>341</v>
      </c>
      <c r="D7" s="5" t="s">
        <v>35</v>
      </c>
      <c r="E7" s="5" t="s">
        <v>203</v>
      </c>
      <c r="F7" s="16">
        <v>2</v>
      </c>
      <c r="G7" s="16">
        <v>1</v>
      </c>
      <c r="H7" s="16">
        <v>1</v>
      </c>
      <c r="I7" s="16">
        <v>8</v>
      </c>
    </row>
    <row r="8" spans="1:25" x14ac:dyDescent="0.2">
      <c r="A8" s="55"/>
      <c r="C8" s="50"/>
      <c r="F8" s="15"/>
    </row>
    <row r="9" spans="1:25" ht="15.75" x14ac:dyDescent="0.25">
      <c r="A9" s="73" t="s">
        <v>309</v>
      </c>
      <c r="B9" s="1"/>
      <c r="C9" s="1"/>
      <c r="F9" s="15"/>
    </row>
    <row r="10" spans="1:25" s="5" customFormat="1" x14ac:dyDescent="0.2">
      <c r="A10" s="17" t="s">
        <v>324</v>
      </c>
      <c r="B10" s="5" t="s">
        <v>291</v>
      </c>
      <c r="C10" s="5" t="s">
        <v>547</v>
      </c>
      <c r="D10" s="5" t="s">
        <v>35</v>
      </c>
      <c r="E10" s="5" t="s">
        <v>215</v>
      </c>
      <c r="F10" s="16">
        <v>1</v>
      </c>
      <c r="G10" s="16">
        <v>3</v>
      </c>
      <c r="H10" s="16">
        <v>0</v>
      </c>
      <c r="I10" s="16">
        <v>0</v>
      </c>
    </row>
    <row r="11" spans="1:25" s="5" customFormat="1" x14ac:dyDescent="0.2">
      <c r="A11" s="17" t="s">
        <v>310</v>
      </c>
      <c r="B11" s="5" t="s">
        <v>291</v>
      </c>
      <c r="C11" s="5" t="s">
        <v>472</v>
      </c>
      <c r="D11" s="5" t="s">
        <v>35</v>
      </c>
      <c r="E11" s="5" t="s">
        <v>215</v>
      </c>
      <c r="F11" s="16">
        <v>3</v>
      </c>
      <c r="G11" s="16">
        <v>2</v>
      </c>
      <c r="H11" s="16">
        <v>1</v>
      </c>
      <c r="I11" s="16">
        <v>7</v>
      </c>
    </row>
    <row r="12" spans="1:25" s="5" customFormat="1" x14ac:dyDescent="0.2">
      <c r="A12" s="17" t="s">
        <v>467</v>
      </c>
      <c r="B12" s="5" t="s">
        <v>291</v>
      </c>
      <c r="C12" s="5" t="s">
        <v>581</v>
      </c>
      <c r="D12" s="5" t="s">
        <v>35</v>
      </c>
      <c r="E12" s="5" t="s">
        <v>215</v>
      </c>
      <c r="F12" s="16">
        <v>2</v>
      </c>
      <c r="G12" s="16">
        <v>1</v>
      </c>
      <c r="H12" s="16">
        <v>2</v>
      </c>
      <c r="I12" s="16">
        <v>0</v>
      </c>
    </row>
    <row r="13" spans="1:25" s="5" customFormat="1" x14ac:dyDescent="0.2">
      <c r="A13" s="17" t="s">
        <v>302</v>
      </c>
      <c r="B13" s="5" t="s">
        <v>291</v>
      </c>
      <c r="C13" s="76" t="s">
        <v>346</v>
      </c>
      <c r="D13" s="5" t="s">
        <v>35</v>
      </c>
      <c r="E13" s="5" t="s">
        <v>356</v>
      </c>
      <c r="F13" s="16">
        <v>1</v>
      </c>
      <c r="G13" s="16">
        <v>1</v>
      </c>
      <c r="H13" s="16">
        <v>1</v>
      </c>
      <c r="I13" s="16">
        <v>8</v>
      </c>
    </row>
    <row r="14" spans="1:25" s="5" customFormat="1" x14ac:dyDescent="0.2">
      <c r="A14" s="17" t="s">
        <v>303</v>
      </c>
      <c r="B14" s="5" t="s">
        <v>291</v>
      </c>
      <c r="C14" s="76" t="s">
        <v>345</v>
      </c>
      <c r="D14" s="5" t="s">
        <v>35</v>
      </c>
      <c r="E14" s="5" t="s">
        <v>356</v>
      </c>
      <c r="F14" s="16">
        <v>1</v>
      </c>
      <c r="G14" s="16">
        <v>2</v>
      </c>
      <c r="H14" s="16">
        <v>1</v>
      </c>
      <c r="I14" s="16">
        <v>4</v>
      </c>
    </row>
    <row r="15" spans="1:25" s="5" customFormat="1" x14ac:dyDescent="0.2">
      <c r="A15" s="17" t="s">
        <v>304</v>
      </c>
      <c r="B15" s="5" t="s">
        <v>291</v>
      </c>
      <c r="C15" s="76" t="s">
        <v>345</v>
      </c>
      <c r="D15" s="5" t="s">
        <v>35</v>
      </c>
      <c r="E15" s="5" t="s">
        <v>356</v>
      </c>
      <c r="F15" s="16">
        <v>2</v>
      </c>
      <c r="G15" s="16">
        <v>1</v>
      </c>
      <c r="H15" s="16">
        <v>1</v>
      </c>
      <c r="I15" s="16">
        <v>10</v>
      </c>
    </row>
    <row r="16" spans="1:25" s="5" customFormat="1" ht="12" customHeight="1" x14ac:dyDescent="0.2">
      <c r="A16" s="17"/>
      <c r="C16" s="76"/>
      <c r="F16" s="16"/>
      <c r="G16" s="16"/>
      <c r="H16" s="16"/>
      <c r="I16" s="16"/>
    </row>
    <row r="17" spans="1:9" ht="15.75" x14ac:dyDescent="0.25">
      <c r="A17" s="73" t="s">
        <v>313</v>
      </c>
      <c r="B17" s="2"/>
      <c r="C17" s="4"/>
      <c r="F17" s="15"/>
    </row>
    <row r="18" spans="1:9" s="5" customFormat="1" x14ac:dyDescent="0.2">
      <c r="A18" s="17" t="s">
        <v>128</v>
      </c>
      <c r="B18" s="6" t="s">
        <v>130</v>
      </c>
      <c r="C18" s="76" t="s">
        <v>347</v>
      </c>
      <c r="D18" s="5" t="s">
        <v>35</v>
      </c>
      <c r="E18" s="5" t="s">
        <v>75</v>
      </c>
      <c r="F18" s="16">
        <v>2</v>
      </c>
      <c r="G18" s="16">
        <v>1</v>
      </c>
      <c r="H18" s="16">
        <v>1</v>
      </c>
      <c r="I18" s="16">
        <v>7</v>
      </c>
    </row>
    <row r="19" spans="1:9" s="5" customFormat="1" x14ac:dyDescent="0.2">
      <c r="A19" s="17" t="s">
        <v>135</v>
      </c>
      <c r="B19" s="6" t="s">
        <v>130</v>
      </c>
      <c r="C19" s="76" t="s">
        <v>348</v>
      </c>
      <c r="D19" s="5" t="s">
        <v>35</v>
      </c>
      <c r="E19" s="5" t="s">
        <v>75</v>
      </c>
      <c r="F19" s="16">
        <v>1</v>
      </c>
      <c r="G19" s="16">
        <v>1</v>
      </c>
      <c r="H19" s="16">
        <v>1</v>
      </c>
      <c r="I19" s="16">
        <v>5</v>
      </c>
    </row>
    <row r="20" spans="1:9" x14ac:dyDescent="0.2">
      <c r="A20" s="38"/>
      <c r="B20" s="2"/>
      <c r="C20" s="49"/>
      <c r="F20" s="15"/>
    </row>
    <row r="21" spans="1:9" ht="15.75" x14ac:dyDescent="0.25">
      <c r="A21" s="73" t="s">
        <v>351</v>
      </c>
      <c r="F21" s="15"/>
    </row>
    <row r="22" spans="1:9" s="5" customFormat="1" x14ac:dyDescent="0.2">
      <c r="A22" s="74" t="s">
        <v>183</v>
      </c>
      <c r="B22" s="5" t="s">
        <v>28</v>
      </c>
      <c r="C22" s="75" t="s">
        <v>352</v>
      </c>
      <c r="D22" s="5" t="s">
        <v>35</v>
      </c>
      <c r="E22" s="5" t="s">
        <v>192</v>
      </c>
      <c r="F22" s="16">
        <v>1</v>
      </c>
      <c r="G22" s="16">
        <v>1</v>
      </c>
      <c r="H22" s="16">
        <v>1</v>
      </c>
      <c r="I22" s="16">
        <v>8</v>
      </c>
    </row>
    <row r="23" spans="1:9" s="5" customFormat="1" x14ac:dyDescent="0.2">
      <c r="A23" s="74" t="s">
        <v>186</v>
      </c>
      <c r="B23" s="5" t="s">
        <v>28</v>
      </c>
      <c r="C23" s="75" t="s">
        <v>352</v>
      </c>
      <c r="D23" s="5" t="s">
        <v>35</v>
      </c>
      <c r="E23" s="5" t="s">
        <v>192</v>
      </c>
      <c r="F23" s="16">
        <v>1</v>
      </c>
      <c r="G23" s="16">
        <v>1</v>
      </c>
      <c r="H23" s="16">
        <v>1</v>
      </c>
      <c r="I23" s="16">
        <v>3</v>
      </c>
    </row>
    <row r="24" spans="1:9" s="5" customFormat="1" x14ac:dyDescent="0.2">
      <c r="A24" s="74" t="s">
        <v>189</v>
      </c>
      <c r="B24" s="5" t="s">
        <v>28</v>
      </c>
      <c r="C24" s="75" t="s">
        <v>190</v>
      </c>
      <c r="D24" s="5" t="s">
        <v>35</v>
      </c>
      <c r="E24" s="5" t="s">
        <v>192</v>
      </c>
      <c r="F24" s="16">
        <v>1</v>
      </c>
      <c r="G24" s="16">
        <v>1</v>
      </c>
      <c r="H24" s="16">
        <v>0</v>
      </c>
      <c r="I24" s="16">
        <v>11</v>
      </c>
    </row>
    <row r="25" spans="1:9" s="5" customFormat="1" x14ac:dyDescent="0.2">
      <c r="A25" s="74" t="s">
        <v>193</v>
      </c>
      <c r="B25" s="5" t="s">
        <v>28</v>
      </c>
      <c r="C25" s="75" t="s">
        <v>196</v>
      </c>
      <c r="D25" s="5" t="s">
        <v>35</v>
      </c>
      <c r="E25" s="5" t="s">
        <v>192</v>
      </c>
      <c r="F25" s="16">
        <v>2</v>
      </c>
      <c r="G25" s="16">
        <v>1</v>
      </c>
      <c r="H25" s="16">
        <v>2</v>
      </c>
      <c r="I25" s="16">
        <v>13</v>
      </c>
    </row>
    <row r="26" spans="1:9" s="5" customFormat="1" x14ac:dyDescent="0.2">
      <c r="A26" s="74" t="s">
        <v>199</v>
      </c>
      <c r="B26" s="5" t="s">
        <v>28</v>
      </c>
      <c r="C26" s="75" t="s">
        <v>353</v>
      </c>
      <c r="D26" s="5" t="s">
        <v>35</v>
      </c>
      <c r="E26" s="5" t="s">
        <v>192</v>
      </c>
      <c r="F26" s="16">
        <v>1</v>
      </c>
      <c r="G26" s="16">
        <v>1</v>
      </c>
      <c r="H26" s="16">
        <v>0</v>
      </c>
      <c r="I26" s="16">
        <v>0</v>
      </c>
    </row>
    <row r="27" spans="1:9" s="5" customFormat="1" x14ac:dyDescent="0.2">
      <c r="A27" s="74" t="s">
        <v>357</v>
      </c>
      <c r="B27" s="5" t="s">
        <v>437</v>
      </c>
      <c r="C27" s="75" t="s">
        <v>438</v>
      </c>
      <c r="D27" s="5" t="s">
        <v>359</v>
      </c>
      <c r="E27" s="5" t="s">
        <v>192</v>
      </c>
      <c r="F27" s="16">
        <v>0</v>
      </c>
      <c r="G27" s="16">
        <v>0</v>
      </c>
      <c r="H27" s="16">
        <v>0</v>
      </c>
      <c r="I27" s="16">
        <v>0</v>
      </c>
    </row>
    <row r="28" spans="1:9" s="5" customFormat="1" x14ac:dyDescent="0.2">
      <c r="A28" s="74" t="s">
        <v>439</v>
      </c>
      <c r="B28" s="5" t="s">
        <v>28</v>
      </c>
      <c r="C28" s="75" t="s">
        <v>358</v>
      </c>
      <c r="D28" s="5" t="s">
        <v>359</v>
      </c>
      <c r="E28" s="5" t="s">
        <v>192</v>
      </c>
      <c r="F28" s="16">
        <v>0</v>
      </c>
      <c r="G28" s="16">
        <v>0</v>
      </c>
      <c r="H28" s="16">
        <v>0</v>
      </c>
      <c r="I28" s="16">
        <v>0</v>
      </c>
    </row>
    <row r="29" spans="1:9" x14ac:dyDescent="0.2">
      <c r="A29" s="55"/>
      <c r="C29" s="50"/>
      <c r="F29" s="15"/>
    </row>
    <row r="30" spans="1:9" ht="15.75" x14ac:dyDescent="0.25">
      <c r="A30" s="73" t="s">
        <v>336</v>
      </c>
      <c r="F30" s="15"/>
    </row>
    <row r="31" spans="1:9" s="5" customFormat="1" x14ac:dyDescent="0.2">
      <c r="A31" s="17" t="s">
        <v>242</v>
      </c>
      <c r="B31" s="6" t="s">
        <v>153</v>
      </c>
      <c r="C31" s="76" t="s">
        <v>361</v>
      </c>
      <c r="D31" s="5" t="s">
        <v>35</v>
      </c>
      <c r="E31" s="6" t="s">
        <v>104</v>
      </c>
      <c r="F31" s="16">
        <v>2</v>
      </c>
      <c r="G31" s="16">
        <v>1</v>
      </c>
      <c r="H31" s="16">
        <v>1</v>
      </c>
      <c r="I31" s="16">
        <v>0</v>
      </c>
    </row>
    <row r="32" spans="1:9" s="5" customFormat="1" x14ac:dyDescent="0.2">
      <c r="A32" s="17" t="s">
        <v>245</v>
      </c>
      <c r="B32" s="6" t="s">
        <v>153</v>
      </c>
      <c r="C32" s="76" t="s">
        <v>362</v>
      </c>
      <c r="D32" s="5" t="s">
        <v>35</v>
      </c>
      <c r="E32" s="6" t="s">
        <v>104</v>
      </c>
      <c r="F32" s="16">
        <v>2</v>
      </c>
      <c r="G32" s="16">
        <v>1</v>
      </c>
      <c r="H32" s="16">
        <v>1</v>
      </c>
      <c r="I32" s="16">
        <v>0</v>
      </c>
    </row>
    <row r="33" spans="1:9" x14ac:dyDescent="0.2">
      <c r="F33" s="15"/>
    </row>
    <row r="34" spans="1:9" ht="15.75" x14ac:dyDescent="0.25">
      <c r="A34" s="73" t="s">
        <v>335</v>
      </c>
      <c r="F34" s="15"/>
    </row>
    <row r="35" spans="1:9" s="5" customFormat="1" x14ac:dyDescent="0.2">
      <c r="A35" s="17" t="s">
        <v>102</v>
      </c>
      <c r="B35" s="6" t="s">
        <v>583</v>
      </c>
      <c r="C35" s="76" t="s">
        <v>584</v>
      </c>
      <c r="D35" s="17" t="s">
        <v>35</v>
      </c>
      <c r="E35" s="6" t="s">
        <v>104</v>
      </c>
      <c r="F35" s="16">
        <v>1</v>
      </c>
      <c r="G35" s="16">
        <v>0</v>
      </c>
      <c r="H35" s="16">
        <v>1</v>
      </c>
      <c r="I35" s="16">
        <v>0</v>
      </c>
    </row>
    <row r="36" spans="1:9" s="5" customFormat="1" x14ac:dyDescent="0.2">
      <c r="A36" s="17" t="s">
        <v>440</v>
      </c>
      <c r="B36" s="6" t="s">
        <v>141</v>
      </c>
      <c r="C36" s="6" t="s">
        <v>551</v>
      </c>
      <c r="D36" s="17" t="s">
        <v>359</v>
      </c>
      <c r="E36" s="6" t="s">
        <v>104</v>
      </c>
      <c r="F36" s="16">
        <v>0</v>
      </c>
      <c r="G36" s="16">
        <v>0</v>
      </c>
      <c r="H36" s="16">
        <v>0</v>
      </c>
      <c r="I36" s="16">
        <v>0</v>
      </c>
    </row>
    <row r="37" spans="1:9" s="5" customFormat="1" x14ac:dyDescent="0.2">
      <c r="A37" s="17" t="s">
        <v>142</v>
      </c>
      <c r="B37" s="6" t="s">
        <v>141</v>
      </c>
      <c r="C37" s="76" t="s">
        <v>364</v>
      </c>
      <c r="D37" s="17" t="s">
        <v>35</v>
      </c>
      <c r="E37" s="6" t="s">
        <v>76</v>
      </c>
      <c r="F37" s="16">
        <v>1</v>
      </c>
      <c r="G37" s="16">
        <v>1</v>
      </c>
      <c r="H37" s="16">
        <v>1</v>
      </c>
      <c r="I37" s="16">
        <v>5</v>
      </c>
    </row>
    <row r="38" spans="1:9" s="5" customFormat="1" x14ac:dyDescent="0.2">
      <c r="A38" s="17" t="s">
        <v>146</v>
      </c>
      <c r="B38" s="6" t="s">
        <v>583</v>
      </c>
      <c r="C38" s="76" t="s">
        <v>365</v>
      </c>
      <c r="D38" s="17" t="s">
        <v>35</v>
      </c>
      <c r="E38" s="6" t="s">
        <v>104</v>
      </c>
      <c r="F38" s="16">
        <v>2</v>
      </c>
      <c r="G38" s="16">
        <v>1</v>
      </c>
      <c r="H38" s="16">
        <v>1</v>
      </c>
      <c r="I38" s="16">
        <v>0</v>
      </c>
    </row>
    <row r="39" spans="1:9" x14ac:dyDescent="0.2">
      <c r="F39" s="15"/>
    </row>
    <row r="40" spans="1:9" ht="15.75" x14ac:dyDescent="0.25">
      <c r="A40" s="73" t="s">
        <v>316</v>
      </c>
      <c r="F40" s="15"/>
    </row>
    <row r="41" spans="1:9" s="5" customFormat="1" x14ac:dyDescent="0.2">
      <c r="A41" s="67" t="s">
        <v>371</v>
      </c>
      <c r="B41" s="5" t="s">
        <v>209</v>
      </c>
      <c r="C41" s="5" t="s">
        <v>585</v>
      </c>
      <c r="D41" s="5" t="s">
        <v>35</v>
      </c>
      <c r="E41" s="5" t="s">
        <v>215</v>
      </c>
      <c r="F41" s="16">
        <v>1</v>
      </c>
      <c r="G41" s="16">
        <v>3</v>
      </c>
      <c r="H41" s="16">
        <v>0</v>
      </c>
      <c r="I41" s="16">
        <v>7</v>
      </c>
    </row>
    <row r="42" spans="1:9" s="5" customFormat="1" x14ac:dyDescent="0.2">
      <c r="A42" s="67" t="s">
        <v>373</v>
      </c>
      <c r="B42" s="5" t="s">
        <v>209</v>
      </c>
      <c r="C42" s="5" t="s">
        <v>512</v>
      </c>
      <c r="D42" s="5" t="s">
        <v>35</v>
      </c>
      <c r="E42" s="5" t="s">
        <v>215</v>
      </c>
      <c r="F42" s="16">
        <v>2</v>
      </c>
      <c r="G42" s="16">
        <v>3</v>
      </c>
      <c r="H42" s="16">
        <v>3</v>
      </c>
      <c r="I42" s="16">
        <v>8</v>
      </c>
    </row>
    <row r="43" spans="1:9" s="5" customFormat="1" x14ac:dyDescent="0.2">
      <c r="A43" s="67" t="s">
        <v>540</v>
      </c>
      <c r="B43" s="5" t="s">
        <v>209</v>
      </c>
      <c r="C43" s="5" t="s">
        <v>542</v>
      </c>
      <c r="D43" s="5" t="s">
        <v>359</v>
      </c>
      <c r="E43" s="5" t="s">
        <v>215</v>
      </c>
      <c r="F43" s="16">
        <v>0</v>
      </c>
      <c r="G43" s="16">
        <v>0</v>
      </c>
      <c r="H43" s="16">
        <v>0</v>
      </c>
      <c r="I43" s="16">
        <v>0</v>
      </c>
    </row>
    <row r="44" spans="1:9" s="5" customFormat="1" x14ac:dyDescent="0.2">
      <c r="A44" s="67" t="s">
        <v>369</v>
      </c>
      <c r="B44" s="5" t="s">
        <v>209</v>
      </c>
      <c r="C44" s="5" t="s">
        <v>586</v>
      </c>
      <c r="D44" s="5" t="s">
        <v>35</v>
      </c>
      <c r="E44" s="5" t="s">
        <v>215</v>
      </c>
      <c r="F44" s="16">
        <v>2</v>
      </c>
      <c r="G44" s="16">
        <v>3</v>
      </c>
      <c r="H44" s="16">
        <v>2</v>
      </c>
      <c r="I44" s="16">
        <v>10</v>
      </c>
    </row>
    <row r="45" spans="1:9" s="5" customFormat="1" x14ac:dyDescent="0.2">
      <c r="A45" s="67" t="s">
        <v>541</v>
      </c>
      <c r="B45" s="5" t="s">
        <v>209</v>
      </c>
      <c r="C45" s="5" t="s">
        <v>542</v>
      </c>
      <c r="D45" s="5" t="s">
        <v>359</v>
      </c>
      <c r="E45" s="5" t="s">
        <v>215</v>
      </c>
      <c r="F45" s="16">
        <v>0</v>
      </c>
      <c r="G45" s="16">
        <v>0</v>
      </c>
      <c r="H45" s="16">
        <v>0</v>
      </c>
      <c r="I45" s="16">
        <v>0</v>
      </c>
    </row>
    <row r="46" spans="1:9" s="5" customFormat="1" x14ac:dyDescent="0.2">
      <c r="A46" s="67" t="s">
        <v>543</v>
      </c>
      <c r="B46" s="5" t="s">
        <v>209</v>
      </c>
      <c r="C46" s="5" t="s">
        <v>544</v>
      </c>
      <c r="D46" s="5" t="s">
        <v>359</v>
      </c>
      <c r="E46" s="5" t="s">
        <v>215</v>
      </c>
      <c r="F46" s="16">
        <v>0</v>
      </c>
      <c r="G46" s="16">
        <v>0</v>
      </c>
      <c r="H46" s="16">
        <v>0</v>
      </c>
      <c r="I46" s="16">
        <v>0</v>
      </c>
    </row>
    <row r="47" spans="1:9" s="5" customFormat="1" x14ac:dyDescent="0.2">
      <c r="A47" s="67" t="s">
        <v>370</v>
      </c>
      <c r="B47" s="5" t="s">
        <v>209</v>
      </c>
      <c r="C47" s="76" t="s">
        <v>367</v>
      </c>
      <c r="D47" s="5" t="s">
        <v>35</v>
      </c>
      <c r="E47" s="5" t="s">
        <v>215</v>
      </c>
      <c r="F47" s="16">
        <v>4</v>
      </c>
      <c r="G47" s="16">
        <v>7</v>
      </c>
      <c r="H47" s="16">
        <v>11</v>
      </c>
      <c r="I47" s="16">
        <v>24</v>
      </c>
    </row>
    <row r="48" spans="1:9" s="5" customFormat="1" x14ac:dyDescent="0.2">
      <c r="A48" s="67" t="s">
        <v>368</v>
      </c>
      <c r="B48" s="5" t="s">
        <v>209</v>
      </c>
      <c r="C48" s="76" t="s">
        <v>367</v>
      </c>
      <c r="D48" s="5" t="s">
        <v>35</v>
      </c>
      <c r="E48" s="5" t="s">
        <v>215</v>
      </c>
      <c r="F48" s="16">
        <v>2</v>
      </c>
      <c r="G48" s="16">
        <v>3</v>
      </c>
      <c r="H48" s="16">
        <v>3</v>
      </c>
      <c r="I48" s="16">
        <v>0</v>
      </c>
    </row>
    <row r="49" spans="1:9" s="5" customFormat="1" x14ac:dyDescent="0.2">
      <c r="A49" s="67" t="s">
        <v>372</v>
      </c>
      <c r="B49" s="5" t="s">
        <v>209</v>
      </c>
      <c r="C49" s="5" t="s">
        <v>587</v>
      </c>
      <c r="D49" s="5" t="s">
        <v>35</v>
      </c>
      <c r="E49" s="5" t="s">
        <v>215</v>
      </c>
      <c r="F49" s="16">
        <v>2</v>
      </c>
      <c r="G49" s="16">
        <v>1</v>
      </c>
      <c r="H49" s="16">
        <v>1</v>
      </c>
      <c r="I49" s="16">
        <v>7</v>
      </c>
    </row>
    <row r="50" spans="1:9" s="5" customFormat="1" x14ac:dyDescent="0.2">
      <c r="A50" s="67" t="s">
        <v>516</v>
      </c>
      <c r="B50" s="5" t="s">
        <v>209</v>
      </c>
      <c r="C50" s="5" t="s">
        <v>525</v>
      </c>
      <c r="D50" s="5" t="s">
        <v>35</v>
      </c>
      <c r="E50" s="5" t="s">
        <v>215</v>
      </c>
      <c r="F50" s="16">
        <v>4</v>
      </c>
      <c r="G50" s="16">
        <v>4</v>
      </c>
      <c r="H50" s="16">
        <v>0</v>
      </c>
      <c r="I50" s="16">
        <v>6</v>
      </c>
    </row>
    <row r="51" spans="1:9" s="5" customFormat="1" x14ac:dyDescent="0.2">
      <c r="A51" s="67" t="s">
        <v>455</v>
      </c>
      <c r="B51" s="5" t="s">
        <v>209</v>
      </c>
      <c r="C51" s="5" t="s">
        <v>465</v>
      </c>
      <c r="D51" s="5" t="s">
        <v>35</v>
      </c>
      <c r="E51" s="5" t="s">
        <v>215</v>
      </c>
      <c r="F51" s="16">
        <v>4</v>
      </c>
      <c r="G51" s="16">
        <v>3</v>
      </c>
      <c r="H51" s="16">
        <v>4</v>
      </c>
      <c r="I51" s="16">
        <v>9</v>
      </c>
    </row>
    <row r="52" spans="1:9" s="14" customFormat="1" x14ac:dyDescent="0.2">
      <c r="A52" s="68"/>
      <c r="F52" s="15"/>
      <c r="G52" s="15"/>
      <c r="H52" s="15"/>
      <c r="I52" s="15"/>
    </row>
    <row r="53" spans="1:9" ht="15.75" x14ac:dyDescent="0.25">
      <c r="A53" s="73" t="s">
        <v>328</v>
      </c>
      <c r="F53" s="15"/>
    </row>
    <row r="54" spans="1:9" s="5" customFormat="1" x14ac:dyDescent="0.2">
      <c r="A54" s="17" t="s">
        <v>68</v>
      </c>
      <c r="B54" s="5" t="s">
        <v>70</v>
      </c>
      <c r="C54" s="76" t="s">
        <v>375</v>
      </c>
      <c r="D54" s="5" t="s">
        <v>35</v>
      </c>
      <c r="E54" s="5" t="s">
        <v>75</v>
      </c>
      <c r="F54" s="16">
        <v>2</v>
      </c>
      <c r="G54" s="16">
        <v>11</v>
      </c>
      <c r="H54" s="16">
        <v>8</v>
      </c>
      <c r="I54" s="16">
        <v>5</v>
      </c>
    </row>
    <row r="55" spans="1:9" s="5" customFormat="1" x14ac:dyDescent="0.2">
      <c r="A55" s="17" t="s">
        <v>78</v>
      </c>
      <c r="B55" s="5" t="s">
        <v>70</v>
      </c>
      <c r="C55" s="76" t="s">
        <v>376</v>
      </c>
      <c r="D55" s="5" t="s">
        <v>35</v>
      </c>
      <c r="E55" s="5" t="s">
        <v>75</v>
      </c>
      <c r="F55" s="16">
        <v>4</v>
      </c>
      <c r="G55" s="16">
        <v>2</v>
      </c>
      <c r="H55" s="16">
        <v>2</v>
      </c>
      <c r="I55" s="16">
        <v>7</v>
      </c>
    </row>
    <row r="56" spans="1:9" s="5" customFormat="1" x14ac:dyDescent="0.2">
      <c r="A56" s="17" t="s">
        <v>86</v>
      </c>
      <c r="B56" s="5" t="s">
        <v>70</v>
      </c>
      <c r="C56" s="76" t="s">
        <v>377</v>
      </c>
      <c r="D56" s="5" t="s">
        <v>35</v>
      </c>
      <c r="E56" s="5" t="s">
        <v>75</v>
      </c>
      <c r="F56" s="16">
        <v>3</v>
      </c>
      <c r="G56" s="16">
        <v>2</v>
      </c>
      <c r="H56" s="16">
        <v>2</v>
      </c>
      <c r="I56" s="16">
        <v>3</v>
      </c>
    </row>
    <row r="57" spans="1:9" s="5" customFormat="1" x14ac:dyDescent="0.2">
      <c r="A57" s="17" t="s">
        <v>94</v>
      </c>
      <c r="B57" s="5" t="s">
        <v>70</v>
      </c>
      <c r="C57" s="76" t="s">
        <v>378</v>
      </c>
      <c r="D57" s="5" t="s">
        <v>35</v>
      </c>
      <c r="E57" s="5" t="s">
        <v>75</v>
      </c>
      <c r="F57" s="16">
        <v>3</v>
      </c>
      <c r="G57" s="16">
        <v>2</v>
      </c>
      <c r="H57" s="16">
        <v>1</v>
      </c>
      <c r="I57" s="16">
        <v>1</v>
      </c>
    </row>
    <row r="58" spans="1:9" s="5" customFormat="1" x14ac:dyDescent="0.2">
      <c r="A58" s="17" t="s">
        <v>568</v>
      </c>
      <c r="B58" s="5" t="s">
        <v>70</v>
      </c>
      <c r="C58" s="76" t="s">
        <v>570</v>
      </c>
      <c r="D58" s="5" t="s">
        <v>359</v>
      </c>
      <c r="E58" s="5" t="s">
        <v>76</v>
      </c>
      <c r="F58" s="111" t="s">
        <v>603</v>
      </c>
      <c r="G58" s="16"/>
      <c r="H58" s="16"/>
      <c r="I58" s="16">
        <v>3</v>
      </c>
    </row>
    <row r="59" spans="1:9" s="5" customFormat="1" x14ac:dyDescent="0.2">
      <c r="A59" s="17" t="s">
        <v>569</v>
      </c>
      <c r="B59" s="5" t="s">
        <v>70</v>
      </c>
      <c r="C59" s="76" t="s">
        <v>570</v>
      </c>
      <c r="D59" s="5" t="s">
        <v>359</v>
      </c>
      <c r="E59" s="5" t="s">
        <v>76</v>
      </c>
      <c r="F59" s="111" t="s">
        <v>603</v>
      </c>
      <c r="G59" s="16"/>
      <c r="H59" s="16"/>
      <c r="I59" s="16">
        <v>2</v>
      </c>
    </row>
    <row r="60" spans="1:9" s="5" customFormat="1" x14ac:dyDescent="0.2">
      <c r="A60" s="17" t="s">
        <v>573</v>
      </c>
      <c r="B60" s="5" t="s">
        <v>70</v>
      </c>
      <c r="C60" s="76" t="s">
        <v>574</v>
      </c>
      <c r="D60" s="5" t="s">
        <v>359</v>
      </c>
      <c r="E60" s="5" t="s">
        <v>76</v>
      </c>
      <c r="F60" s="16">
        <v>0</v>
      </c>
      <c r="G60" s="16">
        <v>0</v>
      </c>
      <c r="H60" s="16">
        <v>0</v>
      </c>
      <c r="I60" s="16">
        <v>0</v>
      </c>
    </row>
    <row r="61" spans="1:9" s="5" customFormat="1" x14ac:dyDescent="0.2">
      <c r="A61" s="17" t="s">
        <v>100</v>
      </c>
      <c r="B61" s="5" t="s">
        <v>70</v>
      </c>
      <c r="C61" s="76" t="s">
        <v>379</v>
      </c>
      <c r="D61" s="5" t="s">
        <v>35</v>
      </c>
      <c r="E61" s="5" t="s">
        <v>76</v>
      </c>
      <c r="F61" s="16">
        <v>1</v>
      </c>
      <c r="G61" s="16">
        <v>1</v>
      </c>
      <c r="H61" s="16">
        <v>1</v>
      </c>
      <c r="I61" s="16">
        <v>16</v>
      </c>
    </row>
    <row r="62" spans="1:9" s="5" customFormat="1" x14ac:dyDescent="0.2">
      <c r="A62" s="17" t="s">
        <v>577</v>
      </c>
      <c r="B62" s="5" t="s">
        <v>70</v>
      </c>
      <c r="C62" s="76" t="s">
        <v>578</v>
      </c>
      <c r="D62" s="5" t="s">
        <v>359</v>
      </c>
      <c r="E62" s="5" t="s">
        <v>76</v>
      </c>
      <c r="F62" s="16">
        <v>0</v>
      </c>
      <c r="G62" s="16">
        <v>0</v>
      </c>
      <c r="H62" s="16">
        <v>0</v>
      </c>
      <c r="I62" s="16">
        <v>0</v>
      </c>
    </row>
    <row r="63" spans="1:9" s="5" customFormat="1" x14ac:dyDescent="0.2">
      <c r="A63" s="17" t="s">
        <v>571</v>
      </c>
      <c r="B63" s="5" t="s">
        <v>70</v>
      </c>
      <c r="C63" s="76" t="s">
        <v>572</v>
      </c>
      <c r="D63" s="5" t="s">
        <v>359</v>
      </c>
      <c r="E63" s="5" t="s">
        <v>76</v>
      </c>
      <c r="F63" s="16">
        <v>0</v>
      </c>
      <c r="G63" s="16">
        <v>0</v>
      </c>
      <c r="H63" s="16">
        <v>0</v>
      </c>
      <c r="I63" s="16">
        <v>0</v>
      </c>
    </row>
    <row r="64" spans="1:9" s="5" customFormat="1" x14ac:dyDescent="0.2">
      <c r="A64" s="17" t="s">
        <v>109</v>
      </c>
      <c r="B64" s="5" t="s">
        <v>70</v>
      </c>
      <c r="C64" s="76" t="s">
        <v>376</v>
      </c>
      <c r="D64" s="5" t="s">
        <v>35</v>
      </c>
      <c r="E64" s="5" t="s">
        <v>75</v>
      </c>
      <c r="F64" s="16">
        <v>2</v>
      </c>
      <c r="G64" s="16">
        <v>1</v>
      </c>
      <c r="H64" s="16">
        <v>1</v>
      </c>
      <c r="I64" s="16">
        <v>7</v>
      </c>
    </row>
    <row r="65" spans="1:9" s="5" customFormat="1" x14ac:dyDescent="0.2">
      <c r="A65" s="17" t="s">
        <v>566</v>
      </c>
      <c r="B65" s="5" t="s">
        <v>70</v>
      </c>
      <c r="C65" s="76" t="s">
        <v>567</v>
      </c>
      <c r="D65" s="5" t="s">
        <v>359</v>
      </c>
      <c r="E65" s="5" t="s">
        <v>76</v>
      </c>
      <c r="F65" s="16">
        <v>0</v>
      </c>
      <c r="G65" s="16">
        <v>0</v>
      </c>
      <c r="H65" s="16">
        <v>0</v>
      </c>
      <c r="I65" s="16">
        <v>0</v>
      </c>
    </row>
    <row r="66" spans="1:9" s="5" customFormat="1" x14ac:dyDescent="0.2">
      <c r="A66" s="17" t="s">
        <v>114</v>
      </c>
      <c r="B66" s="5" t="s">
        <v>70</v>
      </c>
      <c r="C66" s="76" t="s">
        <v>380</v>
      </c>
      <c r="D66" s="5" t="s">
        <v>35</v>
      </c>
      <c r="E66" s="5" t="s">
        <v>76</v>
      </c>
      <c r="F66" s="16">
        <v>1</v>
      </c>
      <c r="G66" s="16">
        <v>1</v>
      </c>
      <c r="H66" s="16">
        <v>1</v>
      </c>
      <c r="I66" s="16">
        <v>9</v>
      </c>
    </row>
    <row r="67" spans="1:9" s="5" customFormat="1" x14ac:dyDescent="0.2">
      <c r="A67" s="17" t="s">
        <v>117</v>
      </c>
      <c r="B67" s="5" t="s">
        <v>70</v>
      </c>
      <c r="C67" s="76" t="s">
        <v>381</v>
      </c>
      <c r="D67" s="5" t="s">
        <v>35</v>
      </c>
      <c r="E67" s="5" t="s">
        <v>76</v>
      </c>
      <c r="F67" s="16">
        <v>1</v>
      </c>
      <c r="G67" s="16">
        <v>1</v>
      </c>
      <c r="H67" s="16">
        <v>1</v>
      </c>
      <c r="I67" s="16">
        <v>8</v>
      </c>
    </row>
    <row r="68" spans="1:9" s="5" customFormat="1" x14ac:dyDescent="0.2">
      <c r="A68" s="17" t="s">
        <v>119</v>
      </c>
      <c r="B68" s="5" t="s">
        <v>70</v>
      </c>
      <c r="C68" s="76" t="s">
        <v>382</v>
      </c>
      <c r="D68" s="5" t="s">
        <v>35</v>
      </c>
      <c r="E68" s="5" t="s">
        <v>76</v>
      </c>
      <c r="F68" s="16">
        <v>1</v>
      </c>
      <c r="G68" s="16">
        <v>1</v>
      </c>
      <c r="H68" s="16">
        <v>1</v>
      </c>
      <c r="I68" s="16">
        <v>10</v>
      </c>
    </row>
    <row r="69" spans="1:9" s="5" customFormat="1" x14ac:dyDescent="0.2">
      <c r="A69" s="17" t="s">
        <v>123</v>
      </c>
      <c r="B69" s="5" t="s">
        <v>70</v>
      </c>
      <c r="C69" s="76" t="s">
        <v>383</v>
      </c>
      <c r="D69" s="5" t="s">
        <v>35</v>
      </c>
      <c r="E69" s="5" t="s">
        <v>76</v>
      </c>
      <c r="F69" s="16">
        <v>1</v>
      </c>
      <c r="G69" s="16">
        <v>1</v>
      </c>
      <c r="H69" s="16">
        <v>1</v>
      </c>
      <c r="I69" s="16">
        <v>9</v>
      </c>
    </row>
    <row r="70" spans="1:9" s="5" customFormat="1" x14ac:dyDescent="0.2">
      <c r="A70" s="17" t="s">
        <v>125</v>
      </c>
      <c r="B70" s="5" t="s">
        <v>70</v>
      </c>
      <c r="C70" s="76" t="s">
        <v>384</v>
      </c>
      <c r="D70" s="5" t="s">
        <v>35</v>
      </c>
      <c r="E70" s="5" t="s">
        <v>76</v>
      </c>
      <c r="F70" s="16">
        <v>1</v>
      </c>
      <c r="G70" s="16">
        <v>1</v>
      </c>
      <c r="H70" s="16">
        <v>1</v>
      </c>
      <c r="I70" s="16">
        <v>9</v>
      </c>
    </row>
    <row r="71" spans="1:9" s="5" customFormat="1" x14ac:dyDescent="0.2">
      <c r="A71" s="17" t="s">
        <v>127</v>
      </c>
      <c r="B71" s="5" t="s">
        <v>70</v>
      </c>
      <c r="C71" s="76" t="s">
        <v>385</v>
      </c>
      <c r="D71" s="5" t="s">
        <v>35</v>
      </c>
      <c r="E71" s="5" t="s">
        <v>76</v>
      </c>
      <c r="F71" s="16">
        <v>2</v>
      </c>
      <c r="G71" s="16">
        <v>1</v>
      </c>
      <c r="H71" s="16">
        <v>1</v>
      </c>
      <c r="I71" s="16">
        <v>4</v>
      </c>
    </row>
    <row r="72" spans="1:9" s="5" customFormat="1" x14ac:dyDescent="0.2">
      <c r="A72" s="17" t="s">
        <v>134</v>
      </c>
      <c r="B72" s="5" t="s">
        <v>70</v>
      </c>
      <c r="C72" s="76" t="s">
        <v>386</v>
      </c>
      <c r="D72" s="5" t="s">
        <v>35</v>
      </c>
      <c r="E72" s="5" t="s">
        <v>76</v>
      </c>
      <c r="F72" s="16">
        <v>1</v>
      </c>
      <c r="G72" s="16">
        <v>1</v>
      </c>
      <c r="H72" s="16">
        <v>0</v>
      </c>
      <c r="I72" s="16">
        <v>10</v>
      </c>
    </row>
    <row r="73" spans="1:9" s="5" customFormat="1" x14ac:dyDescent="0.2">
      <c r="A73" s="17" t="s">
        <v>137</v>
      </c>
      <c r="B73" s="5" t="s">
        <v>70</v>
      </c>
      <c r="C73" s="76" t="s">
        <v>379</v>
      </c>
      <c r="D73" s="5" t="s">
        <v>35</v>
      </c>
      <c r="E73" s="5" t="s">
        <v>76</v>
      </c>
      <c r="F73" s="16">
        <v>2</v>
      </c>
      <c r="G73" s="16">
        <v>1</v>
      </c>
      <c r="H73" s="16">
        <v>1</v>
      </c>
      <c r="I73" s="16">
        <v>6</v>
      </c>
    </row>
    <row r="74" spans="1:9" s="5" customFormat="1" x14ac:dyDescent="0.2">
      <c r="A74" s="17" t="s">
        <v>142</v>
      </c>
      <c r="B74" s="5" t="s">
        <v>588</v>
      </c>
      <c r="C74" s="76" t="s">
        <v>379</v>
      </c>
      <c r="D74" s="5" t="s">
        <v>359</v>
      </c>
      <c r="E74" s="5" t="s">
        <v>76</v>
      </c>
      <c r="F74" s="111" t="s">
        <v>604</v>
      </c>
      <c r="G74" s="16"/>
      <c r="H74" s="16"/>
      <c r="I74" s="16">
        <v>4</v>
      </c>
    </row>
    <row r="75" spans="1:9" s="5" customFormat="1" x14ac:dyDescent="0.2">
      <c r="A75" s="17" t="s">
        <v>575</v>
      </c>
      <c r="B75" s="5" t="s">
        <v>70</v>
      </c>
      <c r="C75" s="76" t="s">
        <v>576</v>
      </c>
      <c r="D75" s="5" t="s">
        <v>359</v>
      </c>
      <c r="E75" s="5" t="s">
        <v>76</v>
      </c>
      <c r="F75" s="16">
        <v>0</v>
      </c>
      <c r="G75" s="16">
        <v>0</v>
      </c>
      <c r="H75" s="16">
        <v>0</v>
      </c>
      <c r="I75" s="16">
        <v>0</v>
      </c>
    </row>
    <row r="76" spans="1:9" x14ac:dyDescent="0.2">
      <c r="A76" s="38"/>
      <c r="B76" s="2"/>
      <c r="C76" s="49"/>
      <c r="F76" s="15"/>
    </row>
    <row r="77" spans="1:9" ht="15.75" x14ac:dyDescent="0.25">
      <c r="A77" s="73" t="s">
        <v>329</v>
      </c>
      <c r="F77" s="15"/>
    </row>
    <row r="78" spans="1:9" s="5" customFormat="1" x14ac:dyDescent="0.2">
      <c r="A78" s="17" t="s">
        <v>102</v>
      </c>
      <c r="B78" s="5" t="s">
        <v>105</v>
      </c>
      <c r="C78" s="77" t="s">
        <v>580</v>
      </c>
      <c r="D78" s="5" t="s">
        <v>35</v>
      </c>
      <c r="E78" s="6" t="s">
        <v>104</v>
      </c>
      <c r="F78" s="16">
        <v>2</v>
      </c>
      <c r="G78" s="16">
        <v>1</v>
      </c>
      <c r="H78" s="16">
        <v>1</v>
      </c>
      <c r="I78" s="16">
        <v>0</v>
      </c>
    </row>
    <row r="79" spans="1:9" s="5" customFormat="1" x14ac:dyDescent="0.2">
      <c r="A79" s="17" t="s">
        <v>67</v>
      </c>
      <c r="B79" s="5" t="s">
        <v>105</v>
      </c>
      <c r="C79" s="76" t="s">
        <v>388</v>
      </c>
      <c r="D79" s="5" t="s">
        <v>35</v>
      </c>
      <c r="E79" s="6" t="s">
        <v>104</v>
      </c>
      <c r="F79" s="16">
        <v>4</v>
      </c>
      <c r="G79" s="16">
        <v>2</v>
      </c>
      <c r="H79" s="16">
        <v>3</v>
      </c>
      <c r="I79" s="16">
        <v>1</v>
      </c>
    </row>
    <row r="80" spans="1:9" s="5" customFormat="1" x14ac:dyDescent="0.2">
      <c r="A80" s="17" t="s">
        <v>146</v>
      </c>
      <c r="B80" s="5" t="s">
        <v>105</v>
      </c>
      <c r="C80" s="76" t="s">
        <v>389</v>
      </c>
      <c r="D80" s="5" t="s">
        <v>35</v>
      </c>
      <c r="E80" s="6" t="s">
        <v>104</v>
      </c>
      <c r="F80" s="16">
        <v>2</v>
      </c>
      <c r="G80" s="16">
        <v>1</v>
      </c>
      <c r="H80" s="16">
        <v>1</v>
      </c>
      <c r="I80" s="16">
        <v>2</v>
      </c>
    </row>
    <row r="81" spans="1:9" s="5" customFormat="1" x14ac:dyDescent="0.2">
      <c r="A81" s="17" t="s">
        <v>149</v>
      </c>
      <c r="B81" s="5" t="s">
        <v>105</v>
      </c>
      <c r="C81" s="76" t="s">
        <v>390</v>
      </c>
      <c r="D81" s="5" t="s">
        <v>35</v>
      </c>
      <c r="E81" s="6" t="s">
        <v>104</v>
      </c>
      <c r="F81" s="16">
        <v>1</v>
      </c>
      <c r="G81" s="16">
        <v>1</v>
      </c>
      <c r="H81" s="16">
        <v>1</v>
      </c>
      <c r="I81" s="16">
        <v>0</v>
      </c>
    </row>
    <row r="82" spans="1:9" s="5" customFormat="1" x14ac:dyDescent="0.2">
      <c r="A82" s="17" t="s">
        <v>151</v>
      </c>
      <c r="B82" s="5" t="s">
        <v>592</v>
      </c>
      <c r="C82" s="76" t="s">
        <v>391</v>
      </c>
      <c r="D82" s="5" t="s">
        <v>35</v>
      </c>
      <c r="E82" s="6" t="s">
        <v>104</v>
      </c>
      <c r="F82" s="16">
        <v>1</v>
      </c>
      <c r="G82" s="16">
        <v>1</v>
      </c>
      <c r="H82" s="16">
        <v>1</v>
      </c>
      <c r="I82" s="16">
        <v>6</v>
      </c>
    </row>
    <row r="83" spans="1:9" s="5" customFormat="1" x14ac:dyDescent="0.2">
      <c r="A83" s="17" t="s">
        <v>154</v>
      </c>
      <c r="B83" s="5" t="s">
        <v>105</v>
      </c>
      <c r="C83" s="76" t="s">
        <v>392</v>
      </c>
      <c r="D83" s="5" t="s">
        <v>35</v>
      </c>
      <c r="E83" s="6" t="s">
        <v>104</v>
      </c>
      <c r="F83" s="16">
        <v>20</v>
      </c>
      <c r="G83" s="16">
        <v>10</v>
      </c>
      <c r="H83" s="16">
        <v>10</v>
      </c>
      <c r="I83" s="16">
        <v>24</v>
      </c>
    </row>
    <row r="84" spans="1:9" s="5" customFormat="1" x14ac:dyDescent="0.2">
      <c r="A84" s="17" t="s">
        <v>441</v>
      </c>
      <c r="B84" s="77" t="s">
        <v>105</v>
      </c>
      <c r="C84" s="5" t="s">
        <v>388</v>
      </c>
      <c r="D84" s="5" t="s">
        <v>35</v>
      </c>
      <c r="E84" s="6" t="s">
        <v>104</v>
      </c>
      <c r="F84" s="16">
        <v>1</v>
      </c>
      <c r="G84" s="16">
        <v>1</v>
      </c>
      <c r="H84" s="16">
        <v>1</v>
      </c>
      <c r="I84" s="16">
        <v>0</v>
      </c>
    </row>
    <row r="85" spans="1:9" s="5" customFormat="1" x14ac:dyDescent="0.2">
      <c r="A85" s="17" t="s">
        <v>442</v>
      </c>
      <c r="B85" s="77" t="s">
        <v>105</v>
      </c>
      <c r="C85" s="5" t="s">
        <v>579</v>
      </c>
      <c r="D85" s="5" t="s">
        <v>35</v>
      </c>
      <c r="E85" s="6" t="s">
        <v>104</v>
      </c>
      <c r="F85" s="16">
        <v>3</v>
      </c>
      <c r="G85" s="16">
        <v>1</v>
      </c>
      <c r="H85" s="16">
        <v>2</v>
      </c>
      <c r="I85" s="16">
        <v>1</v>
      </c>
    </row>
    <row r="86" spans="1:9" s="5" customFormat="1" x14ac:dyDescent="0.2">
      <c r="A86" s="17" t="s">
        <v>532</v>
      </c>
      <c r="B86" s="77" t="s">
        <v>105</v>
      </c>
      <c r="C86" s="77" t="s">
        <v>533</v>
      </c>
      <c r="D86" s="5" t="s">
        <v>35</v>
      </c>
      <c r="E86" s="5" t="s">
        <v>76</v>
      </c>
      <c r="F86" s="16">
        <v>1</v>
      </c>
      <c r="G86" s="16">
        <v>1</v>
      </c>
      <c r="H86" s="16">
        <v>1</v>
      </c>
      <c r="I86" s="16">
        <v>6</v>
      </c>
    </row>
    <row r="87" spans="1:9" s="5" customFormat="1" x14ac:dyDescent="0.2">
      <c r="A87" s="7" t="s">
        <v>162</v>
      </c>
      <c r="B87" s="5" t="s">
        <v>105</v>
      </c>
      <c r="C87" s="75" t="s">
        <v>393</v>
      </c>
      <c r="D87" s="5" t="s">
        <v>35</v>
      </c>
      <c r="E87" s="6" t="s">
        <v>164</v>
      </c>
      <c r="F87" s="16">
        <v>1</v>
      </c>
      <c r="G87" s="16">
        <v>1</v>
      </c>
      <c r="H87" s="16">
        <v>1</v>
      </c>
      <c r="I87" s="16">
        <v>6</v>
      </c>
    </row>
    <row r="88" spans="1:9" s="5" customFormat="1" x14ac:dyDescent="0.2">
      <c r="A88" s="17" t="s">
        <v>165</v>
      </c>
      <c r="B88" s="5" t="s">
        <v>105</v>
      </c>
      <c r="C88" s="75" t="s">
        <v>394</v>
      </c>
      <c r="D88" s="5" t="s">
        <v>35</v>
      </c>
      <c r="E88" s="6" t="s">
        <v>164</v>
      </c>
      <c r="F88" s="16">
        <v>2</v>
      </c>
      <c r="G88" s="16">
        <v>0</v>
      </c>
      <c r="H88" s="16">
        <v>2</v>
      </c>
      <c r="I88" s="16">
        <v>7</v>
      </c>
    </row>
    <row r="89" spans="1:9" s="5" customFormat="1" x14ac:dyDescent="0.2">
      <c r="A89" s="17" t="s">
        <v>170</v>
      </c>
      <c r="B89" s="5" t="s">
        <v>105</v>
      </c>
      <c r="C89" s="78" t="s">
        <v>590</v>
      </c>
      <c r="D89" s="5" t="s">
        <v>35</v>
      </c>
      <c r="E89" s="6" t="s">
        <v>164</v>
      </c>
      <c r="F89" s="16">
        <v>2</v>
      </c>
      <c r="G89" s="16">
        <v>1</v>
      </c>
      <c r="H89" s="16">
        <v>1</v>
      </c>
      <c r="I89" s="16">
        <v>4</v>
      </c>
    </row>
    <row r="90" spans="1:9" s="5" customFormat="1" x14ac:dyDescent="0.2">
      <c r="A90" s="17" t="s">
        <v>175</v>
      </c>
      <c r="B90" s="5" t="s">
        <v>105</v>
      </c>
      <c r="C90" s="75" t="s">
        <v>182</v>
      </c>
      <c r="D90" s="5" t="s">
        <v>35</v>
      </c>
      <c r="E90" s="6" t="s">
        <v>164</v>
      </c>
      <c r="F90" s="16">
        <v>2</v>
      </c>
      <c r="G90" s="16">
        <v>1</v>
      </c>
      <c r="H90" s="16">
        <v>1</v>
      </c>
      <c r="I90" s="16">
        <v>4</v>
      </c>
    </row>
    <row r="91" spans="1:9" s="5" customFormat="1" x14ac:dyDescent="0.2">
      <c r="A91" s="74" t="s">
        <v>179</v>
      </c>
      <c r="B91" s="5" t="s">
        <v>105</v>
      </c>
      <c r="C91" s="75" t="s">
        <v>395</v>
      </c>
      <c r="D91" s="5" t="s">
        <v>35</v>
      </c>
      <c r="E91" s="6" t="s">
        <v>164</v>
      </c>
      <c r="F91" s="16">
        <v>1</v>
      </c>
      <c r="G91" s="16">
        <v>1</v>
      </c>
      <c r="H91" s="16">
        <v>1</v>
      </c>
      <c r="I91" s="16">
        <v>4</v>
      </c>
    </row>
    <row r="92" spans="1:9" s="5" customFormat="1" x14ac:dyDescent="0.2">
      <c r="A92" s="74" t="s">
        <v>255</v>
      </c>
      <c r="B92" s="5" t="s">
        <v>105</v>
      </c>
      <c r="C92" s="75" t="s">
        <v>597</v>
      </c>
      <c r="D92" s="5" t="s">
        <v>35</v>
      </c>
      <c r="E92" s="6" t="s">
        <v>257</v>
      </c>
      <c r="F92" s="16">
        <v>3</v>
      </c>
      <c r="G92" s="16">
        <v>3</v>
      </c>
      <c r="H92" s="16">
        <v>1</v>
      </c>
      <c r="I92" s="16">
        <v>6</v>
      </c>
    </row>
    <row r="93" spans="1:9" s="5" customFormat="1" x14ac:dyDescent="0.2">
      <c r="A93" s="74" t="s">
        <v>261</v>
      </c>
      <c r="B93" s="5" t="s">
        <v>105</v>
      </c>
      <c r="C93" s="75" t="s">
        <v>396</v>
      </c>
      <c r="D93" s="5" t="s">
        <v>35</v>
      </c>
      <c r="E93" s="6" t="s">
        <v>257</v>
      </c>
      <c r="F93" s="16">
        <v>2</v>
      </c>
      <c r="G93" s="16">
        <v>1</v>
      </c>
      <c r="H93" s="16">
        <v>1</v>
      </c>
      <c r="I93" s="16">
        <v>0</v>
      </c>
    </row>
    <row r="94" spans="1:9" s="5" customFormat="1" x14ac:dyDescent="0.2">
      <c r="A94" s="17" t="s">
        <v>526</v>
      </c>
      <c r="B94" s="77" t="s">
        <v>105</v>
      </c>
      <c r="C94" s="77" t="s">
        <v>144</v>
      </c>
      <c r="D94" s="5" t="s">
        <v>35</v>
      </c>
      <c r="E94" s="5" t="s">
        <v>76</v>
      </c>
      <c r="F94" s="16">
        <v>2</v>
      </c>
      <c r="G94" s="16">
        <v>1</v>
      </c>
      <c r="H94" s="16">
        <v>1</v>
      </c>
      <c r="I94" s="16">
        <v>6</v>
      </c>
    </row>
    <row r="95" spans="1:9" s="5" customFormat="1" x14ac:dyDescent="0.2">
      <c r="A95" s="74" t="s">
        <v>265</v>
      </c>
      <c r="B95" s="5" t="s">
        <v>105</v>
      </c>
      <c r="C95" s="75" t="s">
        <v>397</v>
      </c>
      <c r="D95" s="5" t="s">
        <v>35</v>
      </c>
      <c r="E95" s="6" t="s">
        <v>257</v>
      </c>
      <c r="F95" s="16">
        <v>2</v>
      </c>
      <c r="G95" s="16">
        <v>1</v>
      </c>
      <c r="H95" s="16">
        <v>1</v>
      </c>
      <c r="I95" s="16">
        <v>4</v>
      </c>
    </row>
    <row r="96" spans="1:9" s="5" customFormat="1" x14ac:dyDescent="0.2">
      <c r="A96" s="74" t="s">
        <v>269</v>
      </c>
      <c r="B96" s="5" t="s">
        <v>105</v>
      </c>
      <c r="C96" s="75" t="s">
        <v>398</v>
      </c>
      <c r="D96" s="5" t="s">
        <v>35</v>
      </c>
      <c r="E96" s="6" t="s">
        <v>257</v>
      </c>
      <c r="F96" s="16">
        <v>2</v>
      </c>
      <c r="G96" s="16">
        <v>1</v>
      </c>
      <c r="H96" s="16">
        <v>1</v>
      </c>
      <c r="I96" s="16">
        <v>0</v>
      </c>
    </row>
    <row r="97" spans="1:9" s="5" customFormat="1" x14ac:dyDescent="0.2">
      <c r="A97" s="74" t="s">
        <v>272</v>
      </c>
      <c r="B97" s="5" t="s">
        <v>105</v>
      </c>
      <c r="C97" s="75" t="s">
        <v>399</v>
      </c>
      <c r="D97" s="5" t="s">
        <v>35</v>
      </c>
      <c r="E97" s="6" t="s">
        <v>257</v>
      </c>
      <c r="F97" s="16">
        <v>2</v>
      </c>
      <c r="G97" s="16">
        <v>1</v>
      </c>
      <c r="H97" s="16">
        <v>1</v>
      </c>
      <c r="I97" s="16">
        <v>3</v>
      </c>
    </row>
    <row r="98" spans="1:9" s="5" customFormat="1" x14ac:dyDescent="0.2">
      <c r="A98" s="74" t="s">
        <v>277</v>
      </c>
      <c r="B98" s="5" t="s">
        <v>105</v>
      </c>
      <c r="C98" s="75" t="s">
        <v>400</v>
      </c>
      <c r="D98" s="5" t="s">
        <v>35</v>
      </c>
      <c r="E98" s="6" t="s">
        <v>257</v>
      </c>
      <c r="F98" s="16">
        <v>2</v>
      </c>
      <c r="G98" s="16">
        <v>1</v>
      </c>
      <c r="H98" s="16">
        <v>1</v>
      </c>
      <c r="I98" s="16">
        <v>3</v>
      </c>
    </row>
    <row r="99" spans="1:9" s="5" customFormat="1" x14ac:dyDescent="0.2">
      <c r="A99" s="74" t="s">
        <v>281</v>
      </c>
      <c r="B99" s="5" t="s">
        <v>105</v>
      </c>
      <c r="C99" s="75" t="s">
        <v>401</v>
      </c>
      <c r="D99" s="5" t="s">
        <v>35</v>
      </c>
      <c r="E99" s="6" t="s">
        <v>257</v>
      </c>
      <c r="F99" s="16">
        <v>1</v>
      </c>
      <c r="G99" s="16">
        <v>1</v>
      </c>
      <c r="H99" s="16">
        <v>0</v>
      </c>
      <c r="I99" s="16">
        <v>0</v>
      </c>
    </row>
    <row r="100" spans="1:9" s="5" customFormat="1" x14ac:dyDescent="0.2">
      <c r="A100" s="74" t="s">
        <v>284</v>
      </c>
      <c r="B100" s="5" t="s">
        <v>105</v>
      </c>
      <c r="C100" s="75" t="s">
        <v>403</v>
      </c>
      <c r="D100" s="5" t="s">
        <v>35</v>
      </c>
      <c r="E100" s="6" t="s">
        <v>257</v>
      </c>
      <c r="F100" s="16">
        <v>1</v>
      </c>
      <c r="G100" s="16">
        <v>1</v>
      </c>
      <c r="H100" s="16">
        <v>0</v>
      </c>
      <c r="I100" s="16">
        <v>4</v>
      </c>
    </row>
    <row r="101" spans="1:9" s="5" customFormat="1" x14ac:dyDescent="0.2">
      <c r="A101" s="74" t="s">
        <v>548</v>
      </c>
      <c r="B101" s="5" t="s">
        <v>105</v>
      </c>
      <c r="C101" s="75" t="s">
        <v>549</v>
      </c>
      <c r="D101" s="5" t="s">
        <v>359</v>
      </c>
      <c r="E101" s="6" t="s">
        <v>257</v>
      </c>
      <c r="F101" s="16">
        <v>0</v>
      </c>
      <c r="G101" s="16">
        <v>0</v>
      </c>
      <c r="H101" s="16">
        <v>0</v>
      </c>
      <c r="I101" s="16">
        <v>0</v>
      </c>
    </row>
    <row r="102" spans="1:9" s="5" customFormat="1" x14ac:dyDescent="0.2">
      <c r="A102" s="74" t="s">
        <v>287</v>
      </c>
      <c r="B102" s="5" t="s">
        <v>105</v>
      </c>
      <c r="C102" s="75" t="s">
        <v>404</v>
      </c>
      <c r="D102" s="5" t="s">
        <v>35</v>
      </c>
      <c r="E102" s="6" t="s">
        <v>257</v>
      </c>
      <c r="F102" s="16">
        <v>1</v>
      </c>
      <c r="G102" s="16">
        <v>0</v>
      </c>
      <c r="H102" s="16">
        <v>1</v>
      </c>
      <c r="I102" s="16">
        <v>0</v>
      </c>
    </row>
    <row r="103" spans="1:9" s="5" customFormat="1" x14ac:dyDescent="0.2">
      <c r="A103" s="74" t="s">
        <v>409</v>
      </c>
      <c r="B103" s="5" t="s">
        <v>105</v>
      </c>
      <c r="C103" s="75" t="s">
        <v>413</v>
      </c>
      <c r="D103" s="5" t="s">
        <v>35</v>
      </c>
      <c r="E103" s="6" t="s">
        <v>257</v>
      </c>
      <c r="F103" s="16">
        <v>2</v>
      </c>
      <c r="G103" s="16">
        <v>1</v>
      </c>
      <c r="H103" s="16">
        <v>1</v>
      </c>
      <c r="I103" s="16">
        <v>0</v>
      </c>
    </row>
    <row r="104" spans="1:9" s="5" customFormat="1" x14ac:dyDescent="0.2">
      <c r="A104" s="74" t="s">
        <v>289</v>
      </c>
      <c r="B104" s="5" t="s">
        <v>105</v>
      </c>
      <c r="C104" s="75" t="s">
        <v>403</v>
      </c>
      <c r="D104" s="5" t="s">
        <v>35</v>
      </c>
      <c r="E104" s="6" t="s">
        <v>257</v>
      </c>
      <c r="F104" s="16">
        <v>1</v>
      </c>
      <c r="G104" s="16">
        <v>0</v>
      </c>
      <c r="H104" s="16">
        <v>1</v>
      </c>
      <c r="I104" s="16">
        <v>0</v>
      </c>
    </row>
    <row r="105" spans="1:9" s="5" customFormat="1" x14ac:dyDescent="0.2">
      <c r="A105" s="17" t="s">
        <v>529</v>
      </c>
      <c r="B105" s="77" t="s">
        <v>105</v>
      </c>
      <c r="C105" s="77" t="s">
        <v>589</v>
      </c>
      <c r="D105" s="5" t="s">
        <v>35</v>
      </c>
      <c r="E105" s="5" t="s">
        <v>76</v>
      </c>
      <c r="F105" s="16">
        <v>1</v>
      </c>
      <c r="G105" s="16">
        <v>1</v>
      </c>
      <c r="H105" s="16">
        <v>1</v>
      </c>
      <c r="I105" s="16">
        <v>6</v>
      </c>
    </row>
    <row r="106" spans="1:9" s="5" customFormat="1" x14ac:dyDescent="0.2">
      <c r="A106" s="17" t="s">
        <v>220</v>
      </c>
      <c r="B106" s="5" t="s">
        <v>105</v>
      </c>
      <c r="C106" s="76" t="s">
        <v>405</v>
      </c>
      <c r="D106" s="5" t="s">
        <v>35</v>
      </c>
      <c r="E106" s="6" t="s">
        <v>104</v>
      </c>
      <c r="F106" s="16">
        <v>2</v>
      </c>
      <c r="G106" s="16">
        <v>1</v>
      </c>
      <c r="H106" s="16">
        <v>1</v>
      </c>
      <c r="I106" s="16">
        <v>0</v>
      </c>
    </row>
    <row r="107" spans="1:9" s="5" customFormat="1" x14ac:dyDescent="0.2">
      <c r="A107" s="17" t="s">
        <v>224</v>
      </c>
      <c r="B107" s="5" t="s">
        <v>105</v>
      </c>
      <c r="C107" s="76" t="s">
        <v>594</v>
      </c>
      <c r="D107" s="5" t="s">
        <v>35</v>
      </c>
      <c r="E107" s="6" t="s">
        <v>104</v>
      </c>
      <c r="F107" s="16">
        <v>2</v>
      </c>
      <c r="G107" s="16">
        <v>1</v>
      </c>
      <c r="H107" s="16">
        <v>1</v>
      </c>
      <c r="I107" s="16">
        <v>0</v>
      </c>
    </row>
    <row r="108" spans="1:9" s="5" customFormat="1" x14ac:dyDescent="0.2">
      <c r="A108" s="17" t="s">
        <v>226</v>
      </c>
      <c r="B108" s="5" t="s">
        <v>105</v>
      </c>
      <c r="C108" s="76" t="s">
        <v>406</v>
      </c>
      <c r="D108" s="5" t="s">
        <v>35</v>
      </c>
      <c r="E108" s="6" t="s">
        <v>104</v>
      </c>
      <c r="F108" s="16">
        <v>2</v>
      </c>
      <c r="G108" s="16">
        <v>1</v>
      </c>
      <c r="H108" s="16">
        <v>1</v>
      </c>
      <c r="I108" s="16">
        <v>0</v>
      </c>
    </row>
    <row r="109" spans="1:9" s="5" customFormat="1" x14ac:dyDescent="0.2">
      <c r="A109" s="17" t="s">
        <v>229</v>
      </c>
      <c r="B109" s="5" t="s">
        <v>105</v>
      </c>
      <c r="C109" s="76" t="s">
        <v>407</v>
      </c>
      <c r="D109" s="5" t="s">
        <v>35</v>
      </c>
      <c r="E109" s="6" t="s">
        <v>104</v>
      </c>
      <c r="F109" s="16">
        <v>2</v>
      </c>
      <c r="G109" s="16">
        <v>1</v>
      </c>
      <c r="H109" s="16">
        <v>1</v>
      </c>
      <c r="I109" s="16">
        <v>0</v>
      </c>
    </row>
    <row r="110" spans="1:9" s="5" customFormat="1" x14ac:dyDescent="0.2">
      <c r="A110" s="17" t="s">
        <v>233</v>
      </c>
      <c r="B110" s="5" t="s">
        <v>105</v>
      </c>
      <c r="C110" s="76" t="s">
        <v>407</v>
      </c>
      <c r="D110" s="5" t="s">
        <v>35</v>
      </c>
      <c r="E110" s="6" t="s">
        <v>104</v>
      </c>
      <c r="F110" s="16">
        <v>2</v>
      </c>
      <c r="G110" s="16">
        <v>1</v>
      </c>
      <c r="H110" s="16">
        <v>1</v>
      </c>
      <c r="I110" s="16">
        <v>0</v>
      </c>
    </row>
    <row r="111" spans="1:9" s="5" customFormat="1" x14ac:dyDescent="0.2">
      <c r="A111" s="17" t="s">
        <v>237</v>
      </c>
      <c r="B111" s="5" t="s">
        <v>105</v>
      </c>
      <c r="C111" s="76" t="s">
        <v>408</v>
      </c>
      <c r="D111" s="5" t="s">
        <v>35</v>
      </c>
      <c r="E111" s="6" t="s">
        <v>104</v>
      </c>
      <c r="F111" s="16">
        <v>2</v>
      </c>
      <c r="G111" s="16">
        <v>1</v>
      </c>
      <c r="H111" s="16">
        <v>1</v>
      </c>
      <c r="I111" s="16">
        <v>0</v>
      </c>
    </row>
    <row r="112" spans="1:9" s="5" customFormat="1" x14ac:dyDescent="0.2">
      <c r="A112" s="17" t="s">
        <v>249</v>
      </c>
      <c r="B112" s="5" t="s">
        <v>105</v>
      </c>
      <c r="C112" s="76" t="s">
        <v>405</v>
      </c>
      <c r="D112" s="5" t="s">
        <v>35</v>
      </c>
      <c r="E112" s="6" t="s">
        <v>104</v>
      </c>
      <c r="F112" s="16">
        <v>2</v>
      </c>
      <c r="G112" s="16">
        <v>1</v>
      </c>
      <c r="H112" s="16">
        <v>1</v>
      </c>
      <c r="I112" s="16">
        <v>0</v>
      </c>
    </row>
    <row r="113" spans="1:9" s="5" customFormat="1" x14ac:dyDescent="0.2">
      <c r="A113" s="17" t="s">
        <v>562</v>
      </c>
      <c r="B113" s="5" t="s">
        <v>105</v>
      </c>
      <c r="C113" s="76" t="s">
        <v>564</v>
      </c>
      <c r="D113" s="5" t="s">
        <v>359</v>
      </c>
      <c r="E113" s="6" t="s">
        <v>104</v>
      </c>
      <c r="F113" s="16">
        <v>0</v>
      </c>
      <c r="G113" s="16">
        <v>0</v>
      </c>
      <c r="H113" s="16">
        <v>0</v>
      </c>
      <c r="I113" s="16">
        <v>0</v>
      </c>
    </row>
    <row r="114" spans="1:9" s="5" customFormat="1" x14ac:dyDescent="0.2">
      <c r="A114" s="17" t="s">
        <v>563</v>
      </c>
      <c r="B114" s="5" t="s">
        <v>592</v>
      </c>
      <c r="C114" s="76" t="s">
        <v>565</v>
      </c>
      <c r="D114" s="5" t="s">
        <v>359</v>
      </c>
      <c r="E114" s="6" t="s">
        <v>104</v>
      </c>
      <c r="F114" s="16">
        <v>0</v>
      </c>
      <c r="G114" s="16">
        <v>0</v>
      </c>
      <c r="H114" s="16">
        <v>0</v>
      </c>
      <c r="I114" s="16">
        <v>0</v>
      </c>
    </row>
    <row r="116" spans="1:9" x14ac:dyDescent="0.2">
      <c r="A116" s="72" t="s">
        <v>613</v>
      </c>
      <c r="F116" s="13">
        <f>SUM(F78:F115,F5:F77)</f>
        <v>156</v>
      </c>
      <c r="G116" s="13">
        <f>SUM(G78:G115,G5:G77)</f>
        <v>121</v>
      </c>
      <c r="H116" s="13">
        <f>SUM(H78:H115,H5:H77)</f>
        <v>110</v>
      </c>
      <c r="I116" s="13">
        <f>SUM(I78:I115,I5:I77)</f>
        <v>381</v>
      </c>
    </row>
    <row r="118" spans="1:9" x14ac:dyDescent="0.2">
      <c r="F118" s="15"/>
    </row>
    <row r="119" spans="1:9" x14ac:dyDescent="0.2">
      <c r="F119" s="15"/>
    </row>
    <row r="120" spans="1:9" x14ac:dyDescent="0.2">
      <c r="F120" s="15"/>
    </row>
    <row r="121" spans="1:9" x14ac:dyDescent="0.2">
      <c r="F121" s="15"/>
    </row>
  </sheetData>
  <phoneticPr fontId="0" type="noConversion"/>
  <pageMargins left="0.75" right="0.75" top="1" bottom="1" header="0" footer="0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zoomScale="110" workbookViewId="0">
      <selection activeCell="A2" sqref="A2"/>
    </sheetView>
  </sheetViews>
  <sheetFormatPr baseColWidth="10" defaultRowHeight="12.75" x14ac:dyDescent="0.2"/>
  <cols>
    <col min="1" max="1" width="25.42578125" customWidth="1"/>
    <col min="2" max="2" width="13.28515625" bestFit="1" customWidth="1"/>
    <col min="3" max="3" width="12.42578125" bestFit="1" customWidth="1"/>
    <col min="4" max="4" width="10.85546875" customWidth="1"/>
    <col min="5" max="5" width="15.42578125" bestFit="1" customWidth="1"/>
    <col min="6" max="6" width="11.5703125" style="118" bestFit="1" customWidth="1"/>
  </cols>
  <sheetData>
    <row r="1" spans="1:8" x14ac:dyDescent="0.2">
      <c r="A1" s="1" t="s">
        <v>627</v>
      </c>
    </row>
    <row r="2" spans="1:8" x14ac:dyDescent="0.2">
      <c r="H2" s="8"/>
    </row>
    <row r="3" spans="1:8" x14ac:dyDescent="0.2">
      <c r="A3" s="1" t="s">
        <v>25</v>
      </c>
      <c r="B3" s="1" t="s">
        <v>330</v>
      </c>
      <c r="C3" s="1" t="s">
        <v>35</v>
      </c>
      <c r="D3" s="1" t="s">
        <v>331</v>
      </c>
      <c r="E3" s="1" t="s">
        <v>332</v>
      </c>
      <c r="F3" s="119" t="s">
        <v>333</v>
      </c>
    </row>
    <row r="4" spans="1:8" x14ac:dyDescent="0.2">
      <c r="A4" t="s">
        <v>201</v>
      </c>
      <c r="B4" s="15">
        <v>3</v>
      </c>
      <c r="C4" s="15">
        <v>3</v>
      </c>
      <c r="D4" s="15">
        <v>0</v>
      </c>
      <c r="E4" s="15">
        <v>0</v>
      </c>
      <c r="F4" s="116">
        <f t="shared" ref="F4:F13" si="0">C4/B4*100</f>
        <v>100</v>
      </c>
    </row>
    <row r="5" spans="1:8" x14ac:dyDescent="0.2">
      <c r="A5" t="s">
        <v>291</v>
      </c>
      <c r="B5" s="15">
        <v>6</v>
      </c>
      <c r="C5" s="15">
        <v>6</v>
      </c>
      <c r="D5" s="15">
        <v>0</v>
      </c>
      <c r="E5" s="15">
        <v>0</v>
      </c>
      <c r="F5" s="116">
        <f t="shared" si="0"/>
        <v>100</v>
      </c>
    </row>
    <row r="6" spans="1:8" x14ac:dyDescent="0.2">
      <c r="A6" t="s">
        <v>130</v>
      </c>
      <c r="B6" s="15">
        <v>2</v>
      </c>
      <c r="C6" s="15">
        <v>2</v>
      </c>
      <c r="D6" s="15">
        <v>0</v>
      </c>
      <c r="E6" s="15">
        <v>0</v>
      </c>
      <c r="F6" s="116">
        <f t="shared" si="0"/>
        <v>100</v>
      </c>
    </row>
    <row r="7" spans="1:8" x14ac:dyDescent="0.2">
      <c r="A7" t="s">
        <v>591</v>
      </c>
      <c r="B7" s="15">
        <v>7</v>
      </c>
      <c r="C7" s="15">
        <v>5</v>
      </c>
      <c r="D7" s="15">
        <v>1</v>
      </c>
      <c r="E7" s="15">
        <v>1</v>
      </c>
      <c r="F7" s="116">
        <f t="shared" si="0"/>
        <v>71.428571428571431</v>
      </c>
    </row>
    <row r="8" spans="1:8" x14ac:dyDescent="0.2">
      <c r="A8" t="s">
        <v>153</v>
      </c>
      <c r="B8" s="15">
        <v>2</v>
      </c>
      <c r="C8" s="15">
        <v>2</v>
      </c>
      <c r="D8" s="15">
        <v>0</v>
      </c>
      <c r="E8" s="15">
        <v>0</v>
      </c>
      <c r="F8" s="116">
        <f t="shared" si="0"/>
        <v>100</v>
      </c>
    </row>
    <row r="9" spans="1:8" x14ac:dyDescent="0.2">
      <c r="A9" t="s">
        <v>141</v>
      </c>
      <c r="B9" s="15">
        <v>4</v>
      </c>
      <c r="C9" s="15">
        <v>3</v>
      </c>
      <c r="D9" s="15">
        <v>0</v>
      </c>
      <c r="E9" s="15">
        <v>1</v>
      </c>
      <c r="F9" s="116">
        <f t="shared" si="0"/>
        <v>75</v>
      </c>
    </row>
    <row r="10" spans="1:8" x14ac:dyDescent="0.2">
      <c r="A10" t="s">
        <v>209</v>
      </c>
      <c r="B10" s="15">
        <v>11</v>
      </c>
      <c r="C10" s="15">
        <v>8</v>
      </c>
      <c r="D10" s="15">
        <v>0</v>
      </c>
      <c r="E10" s="15">
        <v>3</v>
      </c>
      <c r="F10" s="116">
        <f t="shared" si="0"/>
        <v>72.727272727272734</v>
      </c>
    </row>
    <row r="11" spans="1:8" x14ac:dyDescent="0.2">
      <c r="A11" t="s">
        <v>70</v>
      </c>
      <c r="B11" s="15">
        <v>22</v>
      </c>
      <c r="C11" s="15">
        <v>14</v>
      </c>
      <c r="D11" s="15">
        <v>0</v>
      </c>
      <c r="E11" s="15">
        <v>8</v>
      </c>
      <c r="F11" s="116">
        <f t="shared" si="0"/>
        <v>63.636363636363633</v>
      </c>
    </row>
    <row r="12" spans="1:8" x14ac:dyDescent="0.2">
      <c r="A12" t="s">
        <v>105</v>
      </c>
      <c r="B12" s="15">
        <v>37</v>
      </c>
      <c r="C12" s="15">
        <v>34</v>
      </c>
      <c r="D12" s="15">
        <v>0</v>
      </c>
      <c r="E12" s="15">
        <v>3</v>
      </c>
      <c r="F12" s="116">
        <f t="shared" si="0"/>
        <v>91.891891891891902</v>
      </c>
    </row>
    <row r="13" spans="1:8" s="88" customFormat="1" ht="15" x14ac:dyDescent="0.25">
      <c r="A13" s="86" t="s">
        <v>334</v>
      </c>
      <c r="B13" s="87">
        <f>SUM(B4:B12)</f>
        <v>94</v>
      </c>
      <c r="C13" s="87">
        <f>SUM(C4:C12)</f>
        <v>77</v>
      </c>
      <c r="D13" s="87">
        <f>SUM(D4:D12)</f>
        <v>1</v>
      </c>
      <c r="E13" s="87">
        <f>SUM(E4:E12)</f>
        <v>16</v>
      </c>
      <c r="F13" s="117">
        <f t="shared" si="0"/>
        <v>81.914893617021278</v>
      </c>
    </row>
    <row r="14" spans="1:8" x14ac:dyDescent="0.2">
      <c r="B14" s="15"/>
      <c r="C14" s="15"/>
      <c r="D14" s="15"/>
      <c r="E14" s="15"/>
      <c r="F14" s="116"/>
    </row>
  </sheetData>
  <phoneticPr fontId="0" type="noConversion"/>
  <pageMargins left="0.75" right="0.75" top="1" bottom="1" header="0" footer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Y37"/>
  <sheetViews>
    <sheetView zoomScale="110" workbookViewId="0">
      <pane xSplit="1" ySplit="4" topLeftCell="B5" activePane="bottomRight" state="frozen"/>
      <selection pane="topRight" activeCell="B1" sqref="B1"/>
      <selection pane="bottomLeft" activeCell="A4" sqref="A4"/>
      <selection pane="bottomRight"/>
    </sheetView>
  </sheetViews>
  <sheetFormatPr baseColWidth="10" defaultRowHeight="12.75" x14ac:dyDescent="0.2"/>
  <cols>
    <col min="1" max="1" width="22.7109375" style="19" customWidth="1"/>
    <col min="2" max="2" width="6.140625" style="36" customWidth="1"/>
    <col min="3" max="3" width="5.28515625" style="36" bestFit="1" customWidth="1"/>
    <col min="4" max="4" width="7.140625" style="36" customWidth="1"/>
    <col min="5" max="5" width="9.7109375" style="26" bestFit="1" customWidth="1"/>
    <col min="6" max="6" width="12.5703125" style="60" customWidth="1"/>
    <col min="7" max="7" width="7.7109375" style="10" customWidth="1"/>
    <col min="8" max="8" width="6.140625" style="10" customWidth="1"/>
    <col min="9" max="10" width="6.140625" style="10" bestFit="1" customWidth="1"/>
    <col min="11" max="11" width="7.85546875" style="26" bestFit="1" customWidth="1"/>
    <col min="12" max="12" width="12.5703125" style="26" customWidth="1"/>
    <col min="13" max="13" width="7.140625" style="10" customWidth="1"/>
    <col min="14" max="14" width="6.42578125" style="10" customWidth="1"/>
    <col min="15" max="15" width="10.5703125" style="26" customWidth="1"/>
    <col min="16" max="16" width="12.5703125" style="26" customWidth="1"/>
    <col min="17" max="17" width="5.85546875" style="10" customWidth="1"/>
    <col min="18" max="18" width="5.28515625" style="10" bestFit="1" customWidth="1"/>
    <col min="19" max="19" width="6.85546875" style="10" bestFit="1" customWidth="1"/>
    <col min="20" max="20" width="7.140625" style="10" customWidth="1"/>
    <col min="21" max="21" width="10.5703125" style="26" customWidth="1"/>
    <col min="22" max="22" width="12.5703125" style="26" customWidth="1"/>
    <col min="23" max="23" width="14.140625" style="10" bestFit="1" customWidth="1"/>
    <col min="24" max="25" width="14.28515625" style="26" bestFit="1" customWidth="1"/>
    <col min="26" max="29" width="7.140625" style="10" customWidth="1"/>
    <col min="30" max="30" width="6.28515625" style="10" customWidth="1"/>
    <col min="31" max="31" width="9.140625" style="10" customWidth="1"/>
    <col min="32" max="32" width="7.140625" style="10" customWidth="1"/>
    <col min="33" max="33" width="10.5703125" style="26" customWidth="1"/>
    <col min="34" max="34" width="12.5703125" style="26" customWidth="1"/>
    <col min="35" max="35" width="9.7109375" style="10" customWidth="1"/>
    <col min="36" max="36" width="7.5703125" style="10" customWidth="1"/>
    <col min="37" max="37" width="7" style="10" customWidth="1"/>
    <col min="38" max="41" width="4.42578125" style="10" bestFit="1" customWidth="1"/>
    <col min="42" max="51" width="5.28515625" style="10" bestFit="1" customWidth="1"/>
    <col min="52" max="52" width="11.28515625" style="26" bestFit="1" customWidth="1"/>
    <col min="53" max="53" width="12.5703125" style="26" customWidth="1"/>
    <col min="54" max="54" width="4.7109375" style="10" customWidth="1"/>
    <col min="55" max="56" width="5.28515625" style="10" bestFit="1" customWidth="1"/>
    <col min="57" max="57" width="7" style="10" customWidth="1"/>
    <col min="58" max="59" width="5.28515625" style="10" bestFit="1" customWidth="1"/>
    <col min="60" max="60" width="7.28515625" style="10" customWidth="1"/>
    <col min="61" max="61" width="5.28515625" style="10" bestFit="1" customWidth="1"/>
    <col min="62" max="62" width="8.28515625" style="10" customWidth="1"/>
    <col min="63" max="63" width="5.28515625" style="10" bestFit="1" customWidth="1"/>
    <col min="64" max="64" width="8.5703125" style="10" customWidth="1"/>
    <col min="65" max="71" width="5.28515625" style="10" bestFit="1" customWidth="1"/>
    <col min="72" max="72" width="10.7109375" style="26" bestFit="1" customWidth="1"/>
    <col min="73" max="73" width="12.5703125" style="26" customWidth="1"/>
    <col min="74" max="74" width="7.140625" style="19" customWidth="1"/>
    <col min="75" max="75" width="11.5703125" style="107" customWidth="1"/>
    <col min="76" max="76" width="13.85546875" style="107" bestFit="1" customWidth="1"/>
    <col min="77" max="77" width="7.140625" style="19" customWidth="1"/>
  </cols>
  <sheetData>
    <row r="1" spans="1:77" s="2" customFormat="1" ht="15" x14ac:dyDescent="0.25">
      <c r="A1" s="104" t="s">
        <v>598</v>
      </c>
      <c r="B1" s="36"/>
      <c r="C1" s="36"/>
      <c r="D1" s="36"/>
      <c r="E1" s="36"/>
      <c r="F1" s="91"/>
      <c r="G1" s="41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  <c r="BU1" s="36"/>
      <c r="BV1" s="92"/>
      <c r="BW1" s="106"/>
      <c r="BX1" s="106"/>
      <c r="BY1" s="92"/>
    </row>
    <row r="2" spans="1:77" x14ac:dyDescent="0.2">
      <c r="A2" s="1"/>
      <c r="G2" s="41"/>
    </row>
    <row r="3" spans="1:77" x14ac:dyDescent="0.2">
      <c r="B3" s="102" t="s">
        <v>305</v>
      </c>
      <c r="C3" s="42"/>
      <c r="D3" s="42"/>
      <c r="E3" s="25" t="s">
        <v>61</v>
      </c>
      <c r="F3" s="61" t="s">
        <v>62</v>
      </c>
      <c r="G3" s="103" t="s">
        <v>309</v>
      </c>
      <c r="K3" s="25" t="s">
        <v>61</v>
      </c>
      <c r="L3" s="25" t="s">
        <v>62</v>
      </c>
      <c r="M3" s="103" t="s">
        <v>313</v>
      </c>
      <c r="N3" s="101"/>
      <c r="O3" s="25" t="s">
        <v>61</v>
      </c>
      <c r="P3" s="25" t="s">
        <v>62</v>
      </c>
      <c r="Q3" s="103" t="s">
        <v>41</v>
      </c>
      <c r="U3" s="25" t="s">
        <v>61</v>
      </c>
      <c r="V3" s="25" t="s">
        <v>62</v>
      </c>
      <c r="W3" s="23" t="s">
        <v>335</v>
      </c>
      <c r="X3" s="25" t="s">
        <v>61</v>
      </c>
      <c r="Y3" s="25" t="s">
        <v>62</v>
      </c>
      <c r="Z3" s="103" t="s">
        <v>316</v>
      </c>
      <c r="AG3" s="25" t="s">
        <v>61</v>
      </c>
      <c r="AH3" s="25" t="s">
        <v>62</v>
      </c>
      <c r="AI3" s="103" t="s">
        <v>328</v>
      </c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5" t="s">
        <v>61</v>
      </c>
      <c r="BA3" s="25" t="s">
        <v>62</v>
      </c>
      <c r="BB3" s="103" t="s">
        <v>329</v>
      </c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5" t="s">
        <v>61</v>
      </c>
      <c r="BU3" s="25" t="s">
        <v>62</v>
      </c>
      <c r="BV3" s="22"/>
      <c r="BW3" s="108" t="s">
        <v>61</v>
      </c>
      <c r="BX3" s="108" t="s">
        <v>62</v>
      </c>
    </row>
    <row r="4" spans="1:77" s="1" customFormat="1" x14ac:dyDescent="0.2">
      <c r="A4" s="101" t="s">
        <v>57</v>
      </c>
      <c r="B4" s="43" t="s">
        <v>200</v>
      </c>
      <c r="C4" s="43" t="s">
        <v>204</v>
      </c>
      <c r="D4" s="43" t="s">
        <v>205</v>
      </c>
      <c r="E4" s="25" t="s">
        <v>305</v>
      </c>
      <c r="F4" s="25" t="s">
        <v>305</v>
      </c>
      <c r="G4" s="21" t="s">
        <v>310</v>
      </c>
      <c r="H4" s="21" t="s">
        <v>302</v>
      </c>
      <c r="I4" s="21" t="s">
        <v>303</v>
      </c>
      <c r="J4" s="21" t="s">
        <v>304</v>
      </c>
      <c r="K4" s="25" t="s">
        <v>309</v>
      </c>
      <c r="L4" s="25" t="s">
        <v>309</v>
      </c>
      <c r="M4" s="21" t="s">
        <v>128</v>
      </c>
      <c r="N4" s="21" t="s">
        <v>135</v>
      </c>
      <c r="O4" s="25" t="s">
        <v>313</v>
      </c>
      <c r="P4" s="25" t="s">
        <v>313</v>
      </c>
      <c r="Q4" s="21" t="s">
        <v>183</v>
      </c>
      <c r="R4" s="21" t="s">
        <v>186</v>
      </c>
      <c r="S4" s="21" t="s">
        <v>189</v>
      </c>
      <c r="T4" s="21" t="s">
        <v>193</v>
      </c>
      <c r="U4" s="25" t="s">
        <v>41</v>
      </c>
      <c r="V4" s="25" t="s">
        <v>41</v>
      </c>
      <c r="W4" s="21" t="s">
        <v>142</v>
      </c>
      <c r="X4" s="25" t="s">
        <v>335</v>
      </c>
      <c r="Y4" s="25" t="s">
        <v>335</v>
      </c>
      <c r="Z4" s="21" t="s">
        <v>317</v>
      </c>
      <c r="AA4" s="21" t="s">
        <v>319</v>
      </c>
      <c r="AB4" s="21" t="s">
        <v>321</v>
      </c>
      <c r="AC4" s="21" t="s">
        <v>207</v>
      </c>
      <c r="AD4" s="21" t="s">
        <v>324</v>
      </c>
      <c r="AE4" s="21" t="s">
        <v>516</v>
      </c>
      <c r="AF4" s="21" t="s">
        <v>455</v>
      </c>
      <c r="AG4" s="25" t="s">
        <v>316</v>
      </c>
      <c r="AH4" s="25" t="s">
        <v>316</v>
      </c>
      <c r="AI4" s="21" t="s">
        <v>68</v>
      </c>
      <c r="AJ4" s="21" t="s">
        <v>78</v>
      </c>
      <c r="AK4" s="21" t="s">
        <v>86</v>
      </c>
      <c r="AL4" s="21" t="s">
        <v>94</v>
      </c>
      <c r="AM4" s="21" t="s">
        <v>568</v>
      </c>
      <c r="AN4" s="21" t="s">
        <v>569</v>
      </c>
      <c r="AO4" s="21" t="s">
        <v>100</v>
      </c>
      <c r="AP4" s="21" t="s">
        <v>109</v>
      </c>
      <c r="AQ4" s="21" t="s">
        <v>114</v>
      </c>
      <c r="AR4" s="21" t="s">
        <v>117</v>
      </c>
      <c r="AS4" s="21" t="s">
        <v>119</v>
      </c>
      <c r="AT4" s="21" t="s">
        <v>123</v>
      </c>
      <c r="AU4" s="21" t="s">
        <v>125</v>
      </c>
      <c r="AV4" s="21" t="s">
        <v>127</v>
      </c>
      <c r="AW4" s="21" t="s">
        <v>134</v>
      </c>
      <c r="AX4" s="21" t="s">
        <v>137</v>
      </c>
      <c r="AY4" s="21" t="s">
        <v>142</v>
      </c>
      <c r="AZ4" s="25" t="s">
        <v>328</v>
      </c>
      <c r="BA4" s="25" t="s">
        <v>328</v>
      </c>
      <c r="BB4" s="21" t="s">
        <v>67</v>
      </c>
      <c r="BC4" s="21" t="s">
        <v>146</v>
      </c>
      <c r="BD4" s="21" t="s">
        <v>151</v>
      </c>
      <c r="BE4" s="21" t="s">
        <v>154</v>
      </c>
      <c r="BF4" s="21" t="s">
        <v>442</v>
      </c>
      <c r="BG4" s="21" t="s">
        <v>532</v>
      </c>
      <c r="BH4" s="21" t="s">
        <v>162</v>
      </c>
      <c r="BI4" s="21" t="s">
        <v>165</v>
      </c>
      <c r="BJ4" s="21" t="s">
        <v>170</v>
      </c>
      <c r="BK4" s="21" t="s">
        <v>175</v>
      </c>
      <c r="BL4" s="21" t="s">
        <v>179</v>
      </c>
      <c r="BM4" s="21" t="s">
        <v>255</v>
      </c>
      <c r="BN4" s="21" t="s">
        <v>526</v>
      </c>
      <c r="BO4" s="21" t="s">
        <v>265</v>
      </c>
      <c r="BP4" s="21" t="s">
        <v>272</v>
      </c>
      <c r="BQ4" s="21" t="s">
        <v>277</v>
      </c>
      <c r="BR4" s="21" t="s">
        <v>284</v>
      </c>
      <c r="BS4" s="21" t="s">
        <v>529</v>
      </c>
      <c r="BT4" s="25" t="s">
        <v>329</v>
      </c>
      <c r="BU4" s="25" t="s">
        <v>329</v>
      </c>
      <c r="BV4" s="22"/>
      <c r="BW4" s="108" t="s">
        <v>599</v>
      </c>
      <c r="BX4" s="108" t="s">
        <v>599</v>
      </c>
      <c r="BY4" s="22"/>
    </row>
    <row r="5" spans="1:77" s="5" customFormat="1" x14ac:dyDescent="0.2">
      <c r="A5" s="23" t="s">
        <v>60</v>
      </c>
      <c r="B5" s="36">
        <v>6</v>
      </c>
      <c r="C5" s="36">
        <v>5</v>
      </c>
      <c r="D5" s="36">
        <v>8</v>
      </c>
      <c r="E5" s="26">
        <f>SUM(B5:D5)</f>
        <v>19</v>
      </c>
      <c r="F5" s="60"/>
      <c r="G5" s="10">
        <v>7</v>
      </c>
      <c r="H5" s="10">
        <v>8</v>
      </c>
      <c r="I5" s="10">
        <v>4</v>
      </c>
      <c r="J5" s="10">
        <v>10</v>
      </c>
      <c r="K5" s="26">
        <f>SUM(G5:J5)</f>
        <v>29</v>
      </c>
      <c r="L5" s="26"/>
      <c r="M5" s="10">
        <v>7</v>
      </c>
      <c r="N5" s="10">
        <v>5</v>
      </c>
      <c r="O5" s="26">
        <f>SUM(M5:N5)</f>
        <v>12</v>
      </c>
      <c r="P5" s="26"/>
      <c r="Q5" s="10">
        <v>8</v>
      </c>
      <c r="R5" s="10">
        <v>3</v>
      </c>
      <c r="S5" s="10">
        <v>11</v>
      </c>
      <c r="T5" s="10">
        <v>6</v>
      </c>
      <c r="U5" s="26">
        <f>SUM(Q5:T5)</f>
        <v>28</v>
      </c>
      <c r="V5" s="26"/>
      <c r="W5" s="10">
        <v>5</v>
      </c>
      <c r="X5" s="26">
        <f>SUM(W5)</f>
        <v>5</v>
      </c>
      <c r="Y5" s="26"/>
      <c r="Z5" s="29">
        <v>6</v>
      </c>
      <c r="AA5" s="29">
        <v>8</v>
      </c>
      <c r="AB5" s="29">
        <v>10</v>
      </c>
      <c r="AC5" s="29">
        <v>24</v>
      </c>
      <c r="AD5" s="29">
        <v>7</v>
      </c>
      <c r="AE5" s="29">
        <v>6</v>
      </c>
      <c r="AF5" s="29">
        <v>9</v>
      </c>
      <c r="AG5" s="26">
        <f>SUM(Z5:AF5)</f>
        <v>70</v>
      </c>
      <c r="AH5" s="26"/>
      <c r="AI5" s="38">
        <v>5</v>
      </c>
      <c r="AJ5" s="10">
        <v>7</v>
      </c>
      <c r="AK5" s="10">
        <v>3</v>
      </c>
      <c r="AL5" s="10">
        <v>1</v>
      </c>
      <c r="AM5" s="10">
        <v>3</v>
      </c>
      <c r="AN5" s="10">
        <v>2</v>
      </c>
      <c r="AO5" s="10">
        <v>16</v>
      </c>
      <c r="AP5" s="10">
        <v>7</v>
      </c>
      <c r="AQ5" s="10">
        <v>9</v>
      </c>
      <c r="AR5" s="10">
        <v>8</v>
      </c>
      <c r="AS5" s="10">
        <v>10</v>
      </c>
      <c r="AT5" s="10">
        <v>9</v>
      </c>
      <c r="AU5" s="10">
        <v>9</v>
      </c>
      <c r="AV5" s="10">
        <v>4</v>
      </c>
      <c r="AW5" s="10">
        <v>10</v>
      </c>
      <c r="AX5" s="10">
        <v>6</v>
      </c>
      <c r="AY5" s="10">
        <v>4</v>
      </c>
      <c r="AZ5" s="26">
        <f>SUM(AI5:AY5)</f>
        <v>113</v>
      </c>
      <c r="BA5" s="26"/>
      <c r="BB5" s="10">
        <v>1</v>
      </c>
      <c r="BC5" s="10">
        <v>2</v>
      </c>
      <c r="BD5" s="10">
        <v>7</v>
      </c>
      <c r="BE5" s="10">
        <v>24</v>
      </c>
      <c r="BF5" s="10">
        <v>1</v>
      </c>
      <c r="BG5" s="10">
        <v>6</v>
      </c>
      <c r="BH5" s="10">
        <v>6</v>
      </c>
      <c r="BI5" s="10">
        <v>7</v>
      </c>
      <c r="BJ5" s="10">
        <v>4</v>
      </c>
      <c r="BK5" s="10">
        <v>4</v>
      </c>
      <c r="BL5" s="10">
        <v>4</v>
      </c>
      <c r="BM5" s="10">
        <v>6</v>
      </c>
      <c r="BN5" s="10">
        <v>6</v>
      </c>
      <c r="BO5" s="10">
        <v>4</v>
      </c>
      <c r="BP5" s="10">
        <v>3</v>
      </c>
      <c r="BQ5" s="10">
        <v>3</v>
      </c>
      <c r="BR5" s="10">
        <v>4</v>
      </c>
      <c r="BS5" s="10">
        <v>6</v>
      </c>
      <c r="BT5" s="26">
        <f>SUM(BB5:BS5)</f>
        <v>98</v>
      </c>
      <c r="BU5" s="26"/>
      <c r="BV5" s="19"/>
      <c r="BW5" s="107">
        <f>SUM(E5,K5,O5,U5,X5,AG5,AZ5,BT5)</f>
        <v>374</v>
      </c>
      <c r="BX5" s="109"/>
      <c r="BY5" s="19"/>
    </row>
    <row r="6" spans="1:77" ht="22.5" x14ac:dyDescent="0.2">
      <c r="A6" s="120" t="s">
        <v>615</v>
      </c>
      <c r="AI6" s="38"/>
      <c r="BX6" s="109"/>
    </row>
    <row r="7" spans="1:77" x14ac:dyDescent="0.2">
      <c r="A7" s="19" t="s">
        <v>616</v>
      </c>
      <c r="B7" s="36">
        <v>0</v>
      </c>
      <c r="C7" s="36">
        <v>0</v>
      </c>
      <c r="D7" s="36">
        <v>0</v>
      </c>
      <c r="E7" s="26">
        <f>SUM(B7:D7)</f>
        <v>0</v>
      </c>
      <c r="F7" s="60">
        <f>(E7/18)*100</f>
        <v>0</v>
      </c>
      <c r="G7" s="10">
        <v>0</v>
      </c>
      <c r="H7" s="10">
        <v>8</v>
      </c>
      <c r="I7" s="10">
        <v>0</v>
      </c>
      <c r="J7" s="10">
        <v>0</v>
      </c>
      <c r="K7" s="26">
        <f>SUM(G7:J7)</f>
        <v>8</v>
      </c>
      <c r="L7" s="60">
        <f>(K7/17)*100</f>
        <v>47.058823529411761</v>
      </c>
      <c r="M7" s="10">
        <v>5</v>
      </c>
      <c r="N7" s="10">
        <v>4</v>
      </c>
      <c r="O7" s="26">
        <f>SUM(M7:N7)</f>
        <v>9</v>
      </c>
      <c r="P7" s="60">
        <f>(O7/12)*100</f>
        <v>75</v>
      </c>
      <c r="Q7" s="10">
        <v>3</v>
      </c>
      <c r="R7" s="10">
        <v>1</v>
      </c>
      <c r="S7" s="10">
        <v>0</v>
      </c>
      <c r="T7" s="10">
        <v>0</v>
      </c>
      <c r="U7" s="26">
        <f>SUM(Q7:T7)</f>
        <v>4</v>
      </c>
      <c r="V7" s="60">
        <f>(U7/26)*100</f>
        <v>15.384615384615385</v>
      </c>
      <c r="W7" s="10">
        <v>0</v>
      </c>
      <c r="X7" s="26">
        <f>SUM(W7)</f>
        <v>0</v>
      </c>
      <c r="Y7" s="60">
        <f>(X7/5)*100</f>
        <v>0</v>
      </c>
      <c r="Z7" s="10">
        <v>0</v>
      </c>
      <c r="AA7" s="10">
        <v>7</v>
      </c>
      <c r="AB7" s="10">
        <v>9</v>
      </c>
      <c r="AC7" s="10">
        <v>0</v>
      </c>
      <c r="AD7" s="10">
        <v>5</v>
      </c>
      <c r="AE7" s="10">
        <v>0</v>
      </c>
      <c r="AF7" s="10">
        <v>6</v>
      </c>
      <c r="AG7" s="26">
        <f>SUM(Z7:AF7)</f>
        <v>27</v>
      </c>
      <c r="AH7" s="60">
        <f>(AG7/63)*100</f>
        <v>42.857142857142854</v>
      </c>
      <c r="AI7" s="38">
        <v>0</v>
      </c>
      <c r="AJ7" s="10">
        <v>3</v>
      </c>
      <c r="AK7" s="10">
        <v>0</v>
      </c>
      <c r="AL7" s="10">
        <v>0</v>
      </c>
      <c r="AM7" s="10">
        <v>1</v>
      </c>
      <c r="AN7" s="10">
        <v>0</v>
      </c>
      <c r="AO7" s="10">
        <v>0</v>
      </c>
      <c r="AP7" s="10">
        <v>4</v>
      </c>
      <c r="AQ7" s="10">
        <v>9</v>
      </c>
      <c r="AR7" s="10">
        <v>0</v>
      </c>
      <c r="AS7" s="10">
        <v>6</v>
      </c>
      <c r="AT7" s="10">
        <v>9</v>
      </c>
      <c r="AU7" s="10">
        <v>9</v>
      </c>
      <c r="AV7" s="10">
        <v>4</v>
      </c>
      <c r="AW7" s="10">
        <v>7</v>
      </c>
      <c r="AX7" s="10">
        <v>0</v>
      </c>
      <c r="AY7" s="10">
        <v>0</v>
      </c>
      <c r="AZ7" s="26">
        <f>SUM(AI7:AY7)</f>
        <v>52</v>
      </c>
      <c r="BA7" s="60">
        <f>(AZ7/108)*100</f>
        <v>48.148148148148145</v>
      </c>
      <c r="BB7" s="10">
        <v>0</v>
      </c>
      <c r="BC7" s="10">
        <v>1</v>
      </c>
      <c r="BD7" s="10">
        <v>0</v>
      </c>
      <c r="BE7" s="10">
        <v>0</v>
      </c>
      <c r="BF7" s="10">
        <v>0</v>
      </c>
      <c r="BG7" s="10">
        <v>0</v>
      </c>
      <c r="BH7" s="10">
        <v>0</v>
      </c>
      <c r="BI7" s="10">
        <v>6</v>
      </c>
      <c r="BJ7" s="10">
        <v>0</v>
      </c>
      <c r="BK7" s="10">
        <v>1</v>
      </c>
      <c r="BL7" s="10">
        <v>1</v>
      </c>
      <c r="BM7" s="10">
        <v>1</v>
      </c>
      <c r="BN7" s="10">
        <v>0</v>
      </c>
      <c r="BO7" s="10">
        <v>4</v>
      </c>
      <c r="BP7" s="10">
        <v>3</v>
      </c>
      <c r="BQ7" s="10">
        <v>3</v>
      </c>
      <c r="BR7" s="10">
        <v>0</v>
      </c>
      <c r="BS7" s="10">
        <v>2</v>
      </c>
      <c r="BT7" s="26">
        <f>SUM(BB7:BS7)</f>
        <v>22</v>
      </c>
      <c r="BU7" s="60">
        <f>(BT7/82)*100</f>
        <v>26.829268292682929</v>
      </c>
      <c r="BW7" s="107">
        <f t="shared" ref="BW7:BW26" si="0">SUM(E7,K7,O7,U7,X7,AG7,AZ7,BT7)</f>
        <v>122</v>
      </c>
      <c r="BX7" s="109">
        <f>(BW7/331)*100</f>
        <v>36.858006042296068</v>
      </c>
    </row>
    <row r="8" spans="1:77" x14ac:dyDescent="0.2">
      <c r="A8" s="19" t="s">
        <v>42</v>
      </c>
      <c r="B8" s="36">
        <v>3</v>
      </c>
      <c r="C8" s="36">
        <v>1</v>
      </c>
      <c r="D8" s="36">
        <v>6</v>
      </c>
      <c r="E8" s="26">
        <f>SUM(B8:D8)</f>
        <v>10</v>
      </c>
      <c r="F8" s="60">
        <f>(E8/18)*100</f>
        <v>55.555555555555557</v>
      </c>
      <c r="G8" s="10">
        <v>4</v>
      </c>
      <c r="H8" s="10">
        <v>0</v>
      </c>
      <c r="I8" s="10">
        <v>4</v>
      </c>
      <c r="J8" s="10">
        <v>0</v>
      </c>
      <c r="K8" s="26">
        <f>SUM(G8:J8)</f>
        <v>8</v>
      </c>
      <c r="L8" s="60">
        <f>(K8/17)*100</f>
        <v>47.058823529411761</v>
      </c>
      <c r="M8" s="10">
        <v>2</v>
      </c>
      <c r="N8" s="10">
        <v>1</v>
      </c>
      <c r="O8" s="26">
        <f>SUM(M8:N8)</f>
        <v>3</v>
      </c>
      <c r="P8" s="60">
        <f>(O8/12)*100</f>
        <v>25</v>
      </c>
      <c r="Q8" s="10">
        <v>2</v>
      </c>
      <c r="R8" s="10">
        <v>1</v>
      </c>
      <c r="S8" s="10">
        <v>7</v>
      </c>
      <c r="T8" s="10">
        <v>1</v>
      </c>
      <c r="U8" s="26">
        <f>SUM(Q8:T8)</f>
        <v>11</v>
      </c>
      <c r="V8" s="60">
        <f>(U8/26)*100</f>
        <v>42.307692307692307</v>
      </c>
      <c r="W8" s="10">
        <v>5</v>
      </c>
      <c r="X8" s="26">
        <f>SUM(W8)</f>
        <v>5</v>
      </c>
      <c r="Y8" s="60">
        <f>(X8/5)*100</f>
        <v>100</v>
      </c>
      <c r="Z8" s="10">
        <v>3</v>
      </c>
      <c r="AA8" s="10">
        <v>0</v>
      </c>
      <c r="AB8" s="10">
        <v>1</v>
      </c>
      <c r="AC8" s="10">
        <v>15</v>
      </c>
      <c r="AD8" s="10">
        <v>1</v>
      </c>
      <c r="AE8" s="10">
        <v>5</v>
      </c>
      <c r="AF8" s="10">
        <v>2</v>
      </c>
      <c r="AG8" s="26">
        <f>SUM(Z8:AF8)</f>
        <v>27</v>
      </c>
      <c r="AH8" s="60">
        <f>(AG8/63)*100</f>
        <v>42.857142857142854</v>
      </c>
      <c r="AI8" s="38">
        <v>3</v>
      </c>
      <c r="AJ8" s="10">
        <v>4</v>
      </c>
      <c r="AK8" s="10">
        <v>2</v>
      </c>
      <c r="AL8" s="10">
        <v>1</v>
      </c>
      <c r="AM8" s="10">
        <v>1</v>
      </c>
      <c r="AN8" s="10">
        <v>1</v>
      </c>
      <c r="AO8" s="10">
        <v>14</v>
      </c>
      <c r="AP8" s="10">
        <v>3</v>
      </c>
      <c r="AQ8" s="10">
        <v>0</v>
      </c>
      <c r="AR8" s="10">
        <v>4</v>
      </c>
      <c r="AS8" s="10">
        <v>4</v>
      </c>
      <c r="AT8" s="10">
        <v>0</v>
      </c>
      <c r="AU8" s="10">
        <v>0</v>
      </c>
      <c r="AV8" s="10">
        <v>0</v>
      </c>
      <c r="AW8" s="10">
        <v>2</v>
      </c>
      <c r="AX8" s="10">
        <v>5</v>
      </c>
      <c r="AY8" s="10">
        <v>1</v>
      </c>
      <c r="AZ8" s="26">
        <f>SUM(AI8:AY8)</f>
        <v>45</v>
      </c>
      <c r="BA8" s="60">
        <f>(AZ8/108)*100</f>
        <v>41.666666666666671</v>
      </c>
      <c r="BB8" s="10">
        <v>1</v>
      </c>
      <c r="BC8" s="10">
        <v>1</v>
      </c>
      <c r="BD8" s="10">
        <v>5</v>
      </c>
      <c r="BE8" s="10">
        <v>18</v>
      </c>
      <c r="BF8" s="10">
        <v>1</v>
      </c>
      <c r="BG8" s="10">
        <v>3</v>
      </c>
      <c r="BH8" s="10">
        <v>3</v>
      </c>
      <c r="BI8" s="10">
        <v>0</v>
      </c>
      <c r="BJ8" s="10">
        <v>1</v>
      </c>
      <c r="BK8" s="10">
        <v>1</v>
      </c>
      <c r="BL8" s="10">
        <v>3</v>
      </c>
      <c r="BM8" s="10">
        <v>4</v>
      </c>
      <c r="BN8" s="10">
        <v>5</v>
      </c>
      <c r="BO8" s="10">
        <v>0</v>
      </c>
      <c r="BP8" s="10">
        <v>0</v>
      </c>
      <c r="BQ8" s="10">
        <v>0</v>
      </c>
      <c r="BR8" s="10">
        <v>2</v>
      </c>
      <c r="BS8" s="10">
        <v>3</v>
      </c>
      <c r="BT8" s="26">
        <f>SUM(BB8:BS8)</f>
        <v>51</v>
      </c>
      <c r="BU8" s="60">
        <f>(BT8/82)*100</f>
        <v>62.195121951219512</v>
      </c>
      <c r="BW8" s="107">
        <f t="shared" si="0"/>
        <v>160</v>
      </c>
      <c r="BX8" s="109">
        <f>(BW8/331)*100</f>
        <v>48.338368580060425</v>
      </c>
    </row>
    <row r="9" spans="1:77" x14ac:dyDescent="0.2">
      <c r="A9" s="19" t="s">
        <v>43</v>
      </c>
      <c r="B9" s="36">
        <v>0</v>
      </c>
      <c r="C9" s="36">
        <v>1</v>
      </c>
      <c r="D9" s="36">
        <v>1</v>
      </c>
      <c r="E9" s="26">
        <f>SUM(B9:D9)</f>
        <v>2</v>
      </c>
      <c r="F9" s="60">
        <f>(E9/18)*100</f>
        <v>11.111111111111111</v>
      </c>
      <c r="G9" s="10">
        <v>0</v>
      </c>
      <c r="H9" s="10">
        <v>0</v>
      </c>
      <c r="I9" s="10">
        <v>0</v>
      </c>
      <c r="J9" s="10">
        <v>1</v>
      </c>
      <c r="K9" s="26">
        <f>SUM(G9:J9)</f>
        <v>1</v>
      </c>
      <c r="L9" s="60">
        <f>(K9/17)*100</f>
        <v>5.8823529411764701</v>
      </c>
      <c r="M9" s="10">
        <v>0</v>
      </c>
      <c r="N9" s="10">
        <v>0</v>
      </c>
      <c r="O9" s="26">
        <f>SUM(M9:N9)</f>
        <v>0</v>
      </c>
      <c r="P9" s="60">
        <f>(O9/12)*100</f>
        <v>0</v>
      </c>
      <c r="Q9" s="10">
        <v>0</v>
      </c>
      <c r="R9" s="10">
        <v>0</v>
      </c>
      <c r="S9" s="10">
        <v>0</v>
      </c>
      <c r="T9" s="10">
        <v>5</v>
      </c>
      <c r="U9" s="26">
        <f>SUM(Q9:T9)</f>
        <v>5</v>
      </c>
      <c r="V9" s="60">
        <f>(U9/26)*100</f>
        <v>19.230769230769234</v>
      </c>
      <c r="W9" s="10">
        <v>0</v>
      </c>
      <c r="X9" s="26">
        <f>SUM(W9)</f>
        <v>0</v>
      </c>
      <c r="Y9" s="60">
        <f>(X9/5)*100</f>
        <v>0</v>
      </c>
      <c r="Z9" s="10">
        <v>0</v>
      </c>
      <c r="AA9" s="10">
        <v>0</v>
      </c>
      <c r="AB9" s="10">
        <v>0</v>
      </c>
      <c r="AC9" s="10">
        <v>3</v>
      </c>
      <c r="AD9" s="10">
        <v>1</v>
      </c>
      <c r="AE9" s="10">
        <v>0</v>
      </c>
      <c r="AF9" s="10">
        <v>1</v>
      </c>
      <c r="AG9" s="26">
        <f>SUM(Z9:AF9)</f>
        <v>5</v>
      </c>
      <c r="AH9" s="60">
        <f>(AG9/63)*100</f>
        <v>7.9365079365079358</v>
      </c>
      <c r="AI9" s="38">
        <v>1</v>
      </c>
      <c r="AJ9" s="10">
        <v>0</v>
      </c>
      <c r="AK9" s="10">
        <v>1</v>
      </c>
      <c r="AL9" s="10">
        <v>0</v>
      </c>
      <c r="AM9" s="10">
        <v>0</v>
      </c>
      <c r="AN9" s="10">
        <v>1</v>
      </c>
      <c r="AO9" s="10">
        <v>0</v>
      </c>
      <c r="AP9" s="10">
        <v>0</v>
      </c>
      <c r="AQ9" s="10">
        <v>0</v>
      </c>
      <c r="AR9" s="10">
        <v>2</v>
      </c>
      <c r="AS9" s="10">
        <v>0</v>
      </c>
      <c r="AT9" s="10">
        <v>0</v>
      </c>
      <c r="AU9" s="10">
        <v>0</v>
      </c>
      <c r="AV9" s="10">
        <v>0</v>
      </c>
      <c r="AW9" s="10">
        <v>1</v>
      </c>
      <c r="AX9" s="10">
        <v>0</v>
      </c>
      <c r="AY9" s="10">
        <v>1</v>
      </c>
      <c r="AZ9" s="26">
        <f>SUM(AI9:AY9)</f>
        <v>7</v>
      </c>
      <c r="BA9" s="60">
        <f>(AZ9/108)*100</f>
        <v>6.481481481481481</v>
      </c>
      <c r="BB9" s="10">
        <v>0</v>
      </c>
      <c r="BC9" s="10">
        <v>0</v>
      </c>
      <c r="BD9" s="10">
        <v>0</v>
      </c>
      <c r="BE9" s="10">
        <v>0</v>
      </c>
      <c r="BF9" s="10">
        <v>0</v>
      </c>
      <c r="BG9" s="10">
        <v>2</v>
      </c>
      <c r="BH9" s="10">
        <v>1</v>
      </c>
      <c r="BI9" s="10">
        <v>0</v>
      </c>
      <c r="BJ9" s="10">
        <v>0</v>
      </c>
      <c r="BK9" s="10">
        <v>0</v>
      </c>
      <c r="BL9" s="10">
        <v>0</v>
      </c>
      <c r="BM9" s="10">
        <v>1</v>
      </c>
      <c r="BN9" s="10">
        <v>0</v>
      </c>
      <c r="BO9" s="10">
        <v>0</v>
      </c>
      <c r="BP9" s="10">
        <v>0</v>
      </c>
      <c r="BQ9" s="10">
        <v>0</v>
      </c>
      <c r="BR9" s="10">
        <v>2</v>
      </c>
      <c r="BS9" s="10">
        <v>0</v>
      </c>
      <c r="BT9" s="26">
        <f>SUM(BB9:BS9)</f>
        <v>6</v>
      </c>
      <c r="BU9" s="60">
        <f>(BT9/82)*100</f>
        <v>7.3170731707317067</v>
      </c>
      <c r="BW9" s="107">
        <f t="shared" si="0"/>
        <v>26</v>
      </c>
      <c r="BX9" s="109">
        <f>(BW9/331)*100</f>
        <v>7.8549848942598182</v>
      </c>
    </row>
    <row r="10" spans="1:77" x14ac:dyDescent="0.2">
      <c r="A10" s="19" t="s">
        <v>617</v>
      </c>
      <c r="B10" s="36">
        <v>2</v>
      </c>
      <c r="C10" s="36">
        <v>3</v>
      </c>
      <c r="D10" s="36">
        <v>1</v>
      </c>
      <c r="E10" s="26">
        <f>SUM(B10:D10)</f>
        <v>6</v>
      </c>
      <c r="F10" s="60">
        <f>(E10/18)*100</f>
        <v>33.333333333333329</v>
      </c>
      <c r="G10" s="10">
        <v>0</v>
      </c>
      <c r="H10" s="10">
        <v>0</v>
      </c>
      <c r="I10" s="10">
        <v>0</v>
      </c>
      <c r="J10" s="10">
        <v>0</v>
      </c>
      <c r="K10" s="26">
        <f>SUM(G10:J10)</f>
        <v>0</v>
      </c>
      <c r="L10" s="60">
        <f>(K10/17)*100</f>
        <v>0</v>
      </c>
      <c r="M10" s="10">
        <v>0</v>
      </c>
      <c r="N10" s="10">
        <v>0</v>
      </c>
      <c r="O10" s="26">
        <f>SUM(M10:N10)</f>
        <v>0</v>
      </c>
      <c r="P10" s="60">
        <f>(O10/12)*100</f>
        <v>0</v>
      </c>
      <c r="Q10" s="10">
        <v>2</v>
      </c>
      <c r="R10" s="10">
        <v>0</v>
      </c>
      <c r="S10" s="10">
        <v>4</v>
      </c>
      <c r="T10" s="10">
        <v>0</v>
      </c>
      <c r="U10" s="26">
        <f>SUM(Q10:T10)</f>
        <v>6</v>
      </c>
      <c r="V10" s="60">
        <f>(U10/26)*100</f>
        <v>23.076923076923077</v>
      </c>
      <c r="W10" s="10">
        <v>0</v>
      </c>
      <c r="X10" s="26">
        <f>SUM(W10)</f>
        <v>0</v>
      </c>
      <c r="Y10" s="60">
        <f>(X10/5)*100</f>
        <v>0</v>
      </c>
      <c r="Z10" s="10">
        <v>0</v>
      </c>
      <c r="AA10" s="10">
        <v>0</v>
      </c>
      <c r="AB10" s="10">
        <v>0</v>
      </c>
      <c r="AC10" s="10">
        <v>4</v>
      </c>
      <c r="AD10" s="10">
        <v>0</v>
      </c>
      <c r="AE10" s="10">
        <v>0</v>
      </c>
      <c r="AF10" s="10">
        <v>0</v>
      </c>
      <c r="AG10" s="26">
        <f>SUM(Z10:AF10)</f>
        <v>4</v>
      </c>
      <c r="AH10" s="60">
        <f>(AG10/63)*100</f>
        <v>6.3492063492063489</v>
      </c>
      <c r="AI10" s="38">
        <v>1</v>
      </c>
      <c r="AJ10" s="10">
        <v>0</v>
      </c>
      <c r="AK10" s="10">
        <v>0</v>
      </c>
      <c r="AL10" s="10">
        <v>0</v>
      </c>
      <c r="AM10" s="10">
        <v>1</v>
      </c>
      <c r="AN10" s="10">
        <v>0</v>
      </c>
      <c r="AO10" s="10">
        <v>1</v>
      </c>
      <c r="AP10" s="10">
        <v>0</v>
      </c>
      <c r="AQ10" s="10">
        <v>0</v>
      </c>
      <c r="AR10" s="10">
        <v>0</v>
      </c>
      <c r="AS10" s="10">
        <v>0</v>
      </c>
      <c r="AT10" s="10">
        <v>0</v>
      </c>
      <c r="AU10" s="10">
        <v>0</v>
      </c>
      <c r="AV10" s="10">
        <v>0</v>
      </c>
      <c r="AW10" s="10">
        <v>0</v>
      </c>
      <c r="AX10" s="10">
        <v>0</v>
      </c>
      <c r="AY10" s="10">
        <v>1</v>
      </c>
      <c r="AZ10" s="26">
        <f>SUM(AI10:AY10)</f>
        <v>4</v>
      </c>
      <c r="BA10" s="60">
        <f>(AZ10/108)*100</f>
        <v>3.7037037037037033</v>
      </c>
      <c r="BB10" s="10">
        <v>0</v>
      </c>
      <c r="BC10" s="10">
        <v>0</v>
      </c>
      <c r="BD10" s="10">
        <v>0</v>
      </c>
      <c r="BE10" s="10">
        <v>0</v>
      </c>
      <c r="BF10" s="10">
        <v>0</v>
      </c>
      <c r="BG10" s="10">
        <v>0</v>
      </c>
      <c r="BH10" s="10">
        <v>1</v>
      </c>
      <c r="BI10" s="10">
        <v>0</v>
      </c>
      <c r="BJ10" s="10">
        <v>2</v>
      </c>
      <c r="BK10" s="10">
        <v>0</v>
      </c>
      <c r="BL10" s="10">
        <v>0</v>
      </c>
      <c r="BM10" s="10">
        <v>0</v>
      </c>
      <c r="BN10" s="10">
        <v>0</v>
      </c>
      <c r="BO10" s="10">
        <v>0</v>
      </c>
      <c r="BP10" s="10">
        <v>0</v>
      </c>
      <c r="BQ10" s="10">
        <v>0</v>
      </c>
      <c r="BR10" s="10">
        <v>0</v>
      </c>
      <c r="BS10" s="10">
        <v>0</v>
      </c>
      <c r="BT10" s="26">
        <f>SUM(BB10:BS10)</f>
        <v>3</v>
      </c>
      <c r="BU10" s="60">
        <f>(BT10/82)*100</f>
        <v>3.6585365853658534</v>
      </c>
      <c r="BW10" s="107">
        <f t="shared" si="0"/>
        <v>23</v>
      </c>
      <c r="BX10" s="109">
        <f>(BW10/331)*100</f>
        <v>6.9486404833836861</v>
      </c>
    </row>
    <row r="11" spans="1:77" x14ac:dyDescent="0.2">
      <c r="A11" s="22" t="s">
        <v>618</v>
      </c>
      <c r="B11" s="44"/>
      <c r="C11" s="44"/>
      <c r="D11" s="44"/>
      <c r="H11" s="10" t="s">
        <v>63</v>
      </c>
      <c r="L11" s="60"/>
      <c r="O11" s="105"/>
      <c r="P11" s="60"/>
      <c r="U11" s="105"/>
      <c r="V11" s="60"/>
      <c r="X11" s="105"/>
      <c r="Y11" s="60"/>
      <c r="Z11" s="20"/>
      <c r="AA11" s="20"/>
      <c r="AG11" s="105"/>
      <c r="AH11" s="60"/>
      <c r="AQ11" s="10" t="s">
        <v>63</v>
      </c>
      <c r="AS11" s="10" t="s">
        <v>63</v>
      </c>
      <c r="AT11" s="10" t="s">
        <v>63</v>
      </c>
      <c r="AU11" s="10" t="s">
        <v>63</v>
      </c>
      <c r="AV11" s="10" t="s">
        <v>63</v>
      </c>
      <c r="AZ11" s="105"/>
      <c r="BA11" s="60"/>
      <c r="BB11" s="10" t="s">
        <v>306</v>
      </c>
      <c r="BF11" s="10" t="s">
        <v>306</v>
      </c>
      <c r="BI11" s="10" t="s">
        <v>306</v>
      </c>
      <c r="BO11" s="10" t="s">
        <v>63</v>
      </c>
      <c r="BP11" s="10" t="s">
        <v>63</v>
      </c>
      <c r="BQ11" s="10" t="s">
        <v>63</v>
      </c>
      <c r="BT11" s="105"/>
      <c r="BU11" s="60"/>
      <c r="BX11" s="109"/>
    </row>
    <row r="12" spans="1:77" x14ac:dyDescent="0.2">
      <c r="A12" s="19" t="s">
        <v>58</v>
      </c>
      <c r="B12" s="36">
        <v>1</v>
      </c>
      <c r="C12" s="36">
        <v>1</v>
      </c>
      <c r="D12" s="36">
        <v>7</v>
      </c>
      <c r="E12" s="26">
        <f>SUM(B12:D12)</f>
        <v>9</v>
      </c>
      <c r="F12" s="60">
        <f>(E12/14)*100</f>
        <v>64.285714285714292</v>
      </c>
      <c r="G12" s="10">
        <v>1</v>
      </c>
      <c r="I12" s="10">
        <v>1</v>
      </c>
      <c r="J12" s="10">
        <v>2</v>
      </c>
      <c r="K12" s="26">
        <f>SUM(G12:J12)</f>
        <v>4</v>
      </c>
      <c r="L12" s="60">
        <f>(K12/11)*100</f>
        <v>36.363636363636367</v>
      </c>
      <c r="M12" s="10">
        <v>0</v>
      </c>
      <c r="N12" s="10">
        <v>0</v>
      </c>
      <c r="O12" s="26">
        <f>SUM(M12:N12)</f>
        <v>0</v>
      </c>
      <c r="P12" s="60">
        <f>(O12/10)*100</f>
        <v>0</v>
      </c>
      <c r="Q12" s="10">
        <v>0</v>
      </c>
      <c r="R12" s="10">
        <v>0</v>
      </c>
      <c r="S12" s="10">
        <v>7</v>
      </c>
      <c r="T12" s="10">
        <v>4</v>
      </c>
      <c r="U12" s="26">
        <f>SUM(Q12:T12)</f>
        <v>11</v>
      </c>
      <c r="V12" s="60">
        <f>(U12/26)*100</f>
        <v>42.307692307692307</v>
      </c>
      <c r="W12" s="10">
        <v>2</v>
      </c>
      <c r="X12" s="26">
        <f>SUM(W12)</f>
        <v>2</v>
      </c>
      <c r="Y12" s="60">
        <f>(X12/4)*100</f>
        <v>50</v>
      </c>
      <c r="Z12" s="10">
        <v>3</v>
      </c>
      <c r="AA12" s="10">
        <v>3</v>
      </c>
      <c r="AB12" s="10">
        <v>4</v>
      </c>
      <c r="AC12" s="10">
        <v>18</v>
      </c>
      <c r="AD12" s="10">
        <v>4</v>
      </c>
      <c r="AE12" s="10">
        <v>5</v>
      </c>
      <c r="AF12" s="10">
        <v>5</v>
      </c>
      <c r="AG12" s="26">
        <f>SUM(Z12:AF12)</f>
        <v>42</v>
      </c>
      <c r="AH12" s="60">
        <f>(AG12/47)*100</f>
        <v>89.361702127659569</v>
      </c>
      <c r="AI12" s="10">
        <v>5</v>
      </c>
      <c r="AJ12" s="10">
        <v>2</v>
      </c>
      <c r="AK12" s="10">
        <v>2</v>
      </c>
      <c r="AL12" s="10">
        <v>0</v>
      </c>
      <c r="AM12" s="10">
        <v>2</v>
      </c>
      <c r="AN12" s="10">
        <v>1</v>
      </c>
      <c r="AO12" s="10">
        <v>0</v>
      </c>
      <c r="AP12" s="10">
        <v>1</v>
      </c>
      <c r="AR12" s="10">
        <v>1</v>
      </c>
      <c r="AW12" s="10">
        <v>1</v>
      </c>
      <c r="AX12" s="10">
        <v>0</v>
      </c>
      <c r="AY12" s="10">
        <v>0</v>
      </c>
      <c r="AZ12" s="26">
        <f>SUM(AI12:AY12)</f>
        <v>15</v>
      </c>
      <c r="BA12" s="60">
        <f>(AZ12/55)*100</f>
        <v>27.27272727272727</v>
      </c>
      <c r="BC12" s="10">
        <v>1</v>
      </c>
      <c r="BD12" s="10">
        <v>3</v>
      </c>
      <c r="BE12" s="10">
        <v>7</v>
      </c>
      <c r="BG12" s="10">
        <v>1</v>
      </c>
      <c r="BH12" s="10">
        <v>5</v>
      </c>
      <c r="BJ12" s="10">
        <v>4</v>
      </c>
      <c r="BK12" s="10">
        <v>2</v>
      </c>
      <c r="BL12" s="10">
        <v>3</v>
      </c>
      <c r="BM12" s="10">
        <v>0</v>
      </c>
      <c r="BN12" s="10">
        <v>3</v>
      </c>
      <c r="BR12" s="10">
        <v>2</v>
      </c>
      <c r="BS12" s="10">
        <v>0</v>
      </c>
      <c r="BT12" s="26">
        <f>SUM(BB12:BS12)</f>
        <v>31</v>
      </c>
      <c r="BU12" s="60">
        <f>(BT12/55)*100</f>
        <v>56.36363636363636</v>
      </c>
      <c r="BW12" s="107">
        <f t="shared" si="0"/>
        <v>114</v>
      </c>
      <c r="BX12" s="109">
        <f>(BW12/222)*100</f>
        <v>51.351351351351347</v>
      </c>
    </row>
    <row r="13" spans="1:77" x14ac:dyDescent="0.2">
      <c r="A13" s="19" t="s">
        <v>59</v>
      </c>
      <c r="B13" s="36">
        <v>0</v>
      </c>
      <c r="C13" s="36">
        <v>4</v>
      </c>
      <c r="D13" s="36">
        <v>1</v>
      </c>
      <c r="E13" s="26">
        <f>SUM(B13:D13)</f>
        <v>5</v>
      </c>
      <c r="F13" s="60">
        <f>(E13/14)*100</f>
        <v>35.714285714285715</v>
      </c>
      <c r="G13" s="10">
        <v>3</v>
      </c>
      <c r="I13" s="10">
        <v>3</v>
      </c>
      <c r="J13" s="10">
        <v>1</v>
      </c>
      <c r="K13" s="26">
        <f>SUM(G13:J13)</f>
        <v>7</v>
      </c>
      <c r="L13" s="60">
        <f>(K13/11)*100</f>
        <v>63.636363636363633</v>
      </c>
      <c r="M13" s="10">
        <v>5</v>
      </c>
      <c r="N13" s="10">
        <v>5</v>
      </c>
      <c r="O13" s="26">
        <f>SUM(M13:N13)</f>
        <v>10</v>
      </c>
      <c r="P13" s="60">
        <f>(O13/10)*100</f>
        <v>100</v>
      </c>
      <c r="Q13" s="10">
        <v>8</v>
      </c>
      <c r="R13" s="10">
        <v>2</v>
      </c>
      <c r="S13" s="10">
        <v>4</v>
      </c>
      <c r="T13" s="10">
        <v>1</v>
      </c>
      <c r="U13" s="26">
        <f>SUM(Q13:T13)</f>
        <v>15</v>
      </c>
      <c r="V13" s="60">
        <f>(U13/26)*100</f>
        <v>57.692307692307686</v>
      </c>
      <c r="W13" s="10">
        <v>2</v>
      </c>
      <c r="X13" s="26">
        <f>SUM(W13)</f>
        <v>2</v>
      </c>
      <c r="Y13" s="60">
        <f>(X13/4)*100</f>
        <v>50</v>
      </c>
      <c r="Z13" s="10">
        <v>0</v>
      </c>
      <c r="AA13" s="10">
        <v>0</v>
      </c>
      <c r="AB13" s="10">
        <v>1</v>
      </c>
      <c r="AC13" s="10">
        <v>3</v>
      </c>
      <c r="AD13" s="10">
        <v>0</v>
      </c>
      <c r="AE13" s="10">
        <v>0</v>
      </c>
      <c r="AF13" s="10">
        <v>1</v>
      </c>
      <c r="AG13" s="26">
        <f>SUM(Z13:AF13)</f>
        <v>5</v>
      </c>
      <c r="AH13" s="60">
        <f>(AG13/47)*100</f>
        <v>10.638297872340425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13</v>
      </c>
      <c r="AP13" s="10">
        <v>2</v>
      </c>
      <c r="AR13" s="10">
        <v>7</v>
      </c>
      <c r="AW13" s="10">
        <v>9</v>
      </c>
      <c r="AX13" s="10">
        <v>5</v>
      </c>
      <c r="AY13" s="10">
        <v>4</v>
      </c>
      <c r="AZ13" s="26">
        <f>SUM(AI13:AY13)</f>
        <v>40</v>
      </c>
      <c r="BA13" s="60">
        <f>(AZ13/55)*100</f>
        <v>72.727272727272734</v>
      </c>
      <c r="BC13" s="10">
        <v>0</v>
      </c>
      <c r="BD13" s="10">
        <v>1</v>
      </c>
      <c r="BE13" s="10">
        <v>7</v>
      </c>
      <c r="BG13" s="10">
        <v>5</v>
      </c>
      <c r="BH13" s="10">
        <v>1</v>
      </c>
      <c r="BJ13" s="10">
        <v>0</v>
      </c>
      <c r="BK13" s="10">
        <v>0</v>
      </c>
      <c r="BL13" s="10">
        <v>0</v>
      </c>
      <c r="BM13" s="10">
        <v>4</v>
      </c>
      <c r="BN13" s="10">
        <v>1</v>
      </c>
      <c r="BR13" s="10">
        <v>0</v>
      </c>
      <c r="BS13" s="10">
        <v>5</v>
      </c>
      <c r="BT13" s="26">
        <f>SUM(BB13:BS13)</f>
        <v>24</v>
      </c>
      <c r="BU13" s="60">
        <f>(BT13/55)*100</f>
        <v>43.636363636363633</v>
      </c>
      <c r="BW13" s="107">
        <f t="shared" si="0"/>
        <v>108</v>
      </c>
      <c r="BX13" s="109">
        <f>(BW13/222)*100</f>
        <v>48.648648648648653</v>
      </c>
    </row>
    <row r="14" spans="1:77" x14ac:dyDescent="0.2">
      <c r="A14" s="22" t="s">
        <v>619</v>
      </c>
      <c r="B14" s="20" t="s">
        <v>306</v>
      </c>
      <c r="C14" s="20"/>
      <c r="D14" s="20"/>
      <c r="E14" s="27"/>
      <c r="F14" s="62"/>
      <c r="H14" s="10" t="s">
        <v>63</v>
      </c>
      <c r="L14" s="60"/>
      <c r="M14" s="10" t="s">
        <v>63</v>
      </c>
      <c r="N14" s="10" t="s">
        <v>63</v>
      </c>
      <c r="O14" s="105"/>
      <c r="P14" s="60"/>
      <c r="Q14" s="10" t="s">
        <v>63</v>
      </c>
      <c r="R14" s="10" t="s">
        <v>306</v>
      </c>
      <c r="T14" s="10" t="s">
        <v>306</v>
      </c>
      <c r="U14" s="105"/>
      <c r="V14" s="60"/>
      <c r="X14" s="105"/>
      <c r="Y14" s="60"/>
      <c r="Z14" s="20"/>
      <c r="AA14" s="20"/>
      <c r="AG14" s="105"/>
      <c r="AH14" s="60"/>
      <c r="AM14" s="10" t="s">
        <v>306</v>
      </c>
      <c r="AN14" s="10" t="s">
        <v>306</v>
      </c>
      <c r="AO14" s="10" t="s">
        <v>63</v>
      </c>
      <c r="AP14" s="10" t="s">
        <v>306</v>
      </c>
      <c r="AQ14" s="10" t="s">
        <v>63</v>
      </c>
      <c r="AS14" s="10" t="s">
        <v>63</v>
      </c>
      <c r="AT14" s="10" t="s">
        <v>63</v>
      </c>
      <c r="AU14" s="10" t="s">
        <v>63</v>
      </c>
      <c r="AV14" s="10" t="s">
        <v>63</v>
      </c>
      <c r="AW14" s="10" t="s">
        <v>306</v>
      </c>
      <c r="AX14" s="10" t="s">
        <v>63</v>
      </c>
      <c r="AY14" s="10" t="s">
        <v>63</v>
      </c>
      <c r="AZ14" s="105"/>
      <c r="BA14" s="60"/>
      <c r="BB14" s="10" t="s">
        <v>306</v>
      </c>
      <c r="BF14" s="10" t="s">
        <v>63</v>
      </c>
      <c r="BG14" s="10" t="s">
        <v>63</v>
      </c>
      <c r="BI14" s="10" t="s">
        <v>306</v>
      </c>
      <c r="BM14" s="10" t="s">
        <v>63</v>
      </c>
      <c r="BN14" s="10" t="s">
        <v>306</v>
      </c>
      <c r="BO14" s="10" t="s">
        <v>63</v>
      </c>
      <c r="BP14" s="10" t="s">
        <v>63</v>
      </c>
      <c r="BQ14" s="10" t="s">
        <v>63</v>
      </c>
      <c r="BR14" s="10" t="s">
        <v>306</v>
      </c>
      <c r="BS14" s="10" t="s">
        <v>63</v>
      </c>
      <c r="BT14" s="105"/>
      <c r="BU14" s="60"/>
      <c r="BX14" s="109"/>
    </row>
    <row r="15" spans="1:77" x14ac:dyDescent="0.2">
      <c r="A15" s="19" t="s">
        <v>44</v>
      </c>
      <c r="B15" s="44"/>
      <c r="C15" s="44">
        <v>1</v>
      </c>
      <c r="D15" s="44">
        <v>5</v>
      </c>
      <c r="E15" s="26">
        <f>SUM(B15:D15)</f>
        <v>6</v>
      </c>
      <c r="F15" s="60">
        <f>(E15/8)*100</f>
        <v>75</v>
      </c>
      <c r="G15" s="10">
        <v>1</v>
      </c>
      <c r="I15" s="10">
        <v>1</v>
      </c>
      <c r="J15" s="10">
        <v>1</v>
      </c>
      <c r="K15" s="26">
        <f>SUM(G15:J15)</f>
        <v>3</v>
      </c>
      <c r="L15" s="60">
        <f>(K15/3)*100</f>
        <v>100</v>
      </c>
      <c r="O15" s="26">
        <f>SUM(M15:N15)</f>
        <v>0</v>
      </c>
      <c r="P15" s="60">
        <f>(O15/12)*100</f>
        <v>0</v>
      </c>
      <c r="S15" s="10">
        <v>3</v>
      </c>
      <c r="U15" s="26">
        <f>SUM(Q15:T15)</f>
        <v>3</v>
      </c>
      <c r="V15" s="60">
        <f>(U15/6)*100</f>
        <v>50</v>
      </c>
      <c r="W15" s="10">
        <v>2</v>
      </c>
      <c r="X15" s="26">
        <f>SUM(W15)</f>
        <v>2</v>
      </c>
      <c r="Y15" s="60">
        <f>(X15/2)*100</f>
        <v>100</v>
      </c>
      <c r="Z15" s="10">
        <v>2</v>
      </c>
      <c r="AA15" s="10">
        <v>2</v>
      </c>
      <c r="AB15" s="10">
        <v>4</v>
      </c>
      <c r="AC15" s="10">
        <v>13</v>
      </c>
      <c r="AD15" s="10">
        <v>3</v>
      </c>
      <c r="AE15" s="10">
        <v>4</v>
      </c>
      <c r="AF15" s="10">
        <v>4</v>
      </c>
      <c r="AG15" s="26">
        <f>SUM(Z15:AF15)</f>
        <v>32</v>
      </c>
      <c r="AH15" s="60">
        <f>(AG15/35)*100</f>
        <v>91.428571428571431</v>
      </c>
      <c r="AI15" s="10">
        <v>0</v>
      </c>
      <c r="AJ15" s="10">
        <v>0</v>
      </c>
      <c r="AK15" s="10">
        <v>0</v>
      </c>
      <c r="AL15" s="10">
        <v>0</v>
      </c>
      <c r="AR15" s="10">
        <v>0</v>
      </c>
      <c r="AZ15" s="26">
        <f>SUM(AI15:AY15)</f>
        <v>0</v>
      </c>
      <c r="BA15" s="60">
        <f>(AZ15/12)*100</f>
        <v>0</v>
      </c>
      <c r="BC15" s="10">
        <v>1</v>
      </c>
      <c r="BD15" s="10">
        <v>3</v>
      </c>
      <c r="BE15" s="10">
        <v>10</v>
      </c>
      <c r="BH15" s="10">
        <v>4</v>
      </c>
      <c r="BJ15" s="10">
        <v>2</v>
      </c>
      <c r="BK15" s="10">
        <v>1</v>
      </c>
      <c r="BL15" s="10">
        <v>2</v>
      </c>
      <c r="BT15" s="26">
        <f>SUM(BB15:BS15)</f>
        <v>23</v>
      </c>
      <c r="BU15" s="60">
        <f>(BT15/23)*100</f>
        <v>100</v>
      </c>
      <c r="BW15" s="107">
        <f t="shared" si="0"/>
        <v>69</v>
      </c>
      <c r="BX15" s="109">
        <f>(BW15/89)*100</f>
        <v>77.528089887640448</v>
      </c>
    </row>
    <row r="16" spans="1:77" x14ac:dyDescent="0.2">
      <c r="A16" s="19" t="s">
        <v>45</v>
      </c>
      <c r="D16" s="36">
        <v>0</v>
      </c>
      <c r="E16" s="26">
        <f>SUM(B16:D16)</f>
        <v>0</v>
      </c>
      <c r="F16" s="60">
        <f>(E16/8)*100</f>
        <v>0</v>
      </c>
      <c r="G16" s="10">
        <v>0</v>
      </c>
      <c r="I16" s="10">
        <v>0</v>
      </c>
      <c r="J16" s="10">
        <v>0</v>
      </c>
      <c r="K16" s="26">
        <f>SUM(G16:J16)</f>
        <v>0</v>
      </c>
      <c r="L16" s="60">
        <f>(K16/3)*100</f>
        <v>0</v>
      </c>
      <c r="O16" s="26">
        <f>SUM(M16:N16)</f>
        <v>0</v>
      </c>
      <c r="P16" s="60">
        <f>(O16/12)*100</f>
        <v>0</v>
      </c>
      <c r="S16" s="10">
        <v>3</v>
      </c>
      <c r="U16" s="26">
        <f>SUM(Q16:T16)</f>
        <v>3</v>
      </c>
      <c r="V16" s="60">
        <f>(U16/6)*100</f>
        <v>50</v>
      </c>
      <c r="W16" s="10">
        <v>0</v>
      </c>
      <c r="X16" s="26">
        <f>SUM(W16)</f>
        <v>0</v>
      </c>
      <c r="Y16" s="60">
        <f>(X16/2)*100</f>
        <v>0</v>
      </c>
      <c r="Z16" s="10">
        <v>0</v>
      </c>
      <c r="AA16" s="10">
        <v>0</v>
      </c>
      <c r="AB16" s="10">
        <v>0</v>
      </c>
      <c r="AC16" s="10">
        <v>2</v>
      </c>
      <c r="AD16" s="10">
        <v>0</v>
      </c>
      <c r="AE16" s="10">
        <v>0</v>
      </c>
      <c r="AF16" s="10">
        <v>0</v>
      </c>
      <c r="AG16" s="26">
        <f>SUM(Z16:AF16)</f>
        <v>2</v>
      </c>
      <c r="AH16" s="60">
        <f>(AG16/35)*100</f>
        <v>5.7142857142857144</v>
      </c>
      <c r="AI16" s="10">
        <v>0</v>
      </c>
      <c r="AJ16" s="10">
        <v>0</v>
      </c>
      <c r="AK16" s="10">
        <v>0</v>
      </c>
      <c r="AL16" s="10">
        <v>0</v>
      </c>
      <c r="AR16" s="10">
        <v>0</v>
      </c>
      <c r="AZ16" s="26">
        <f>SUM(AI16:AY16)</f>
        <v>0</v>
      </c>
      <c r="BA16" s="60">
        <f>(AZ16/12)*100</f>
        <v>0</v>
      </c>
      <c r="BC16" s="10">
        <v>0</v>
      </c>
      <c r="BD16" s="10">
        <v>0</v>
      </c>
      <c r="BE16" s="10">
        <v>0</v>
      </c>
      <c r="BH16" s="10">
        <v>0</v>
      </c>
      <c r="BJ16" s="10">
        <v>0</v>
      </c>
      <c r="BK16" s="10">
        <v>0</v>
      </c>
      <c r="BL16" s="10">
        <v>0</v>
      </c>
      <c r="BT16" s="26">
        <f>SUM(BB16:BS16)</f>
        <v>0</v>
      </c>
      <c r="BU16" s="60">
        <f>(BT16/23)*100</f>
        <v>0</v>
      </c>
      <c r="BW16" s="107">
        <f t="shared" si="0"/>
        <v>5</v>
      </c>
      <c r="BX16" s="109">
        <f>(BW16/89)*100</f>
        <v>5.6179775280898872</v>
      </c>
    </row>
    <row r="17" spans="1:76" x14ac:dyDescent="0.2">
      <c r="A17" s="19" t="s">
        <v>46</v>
      </c>
      <c r="D17" s="36">
        <v>2</v>
      </c>
      <c r="E17" s="26">
        <f>SUM(B17:D17)</f>
        <v>2</v>
      </c>
      <c r="F17" s="60">
        <f>(E17/8)*100</f>
        <v>25</v>
      </c>
      <c r="G17" s="10">
        <v>0</v>
      </c>
      <c r="I17" s="10">
        <v>0</v>
      </c>
      <c r="J17" s="10">
        <v>0</v>
      </c>
      <c r="K17" s="26">
        <f>SUM(G17:J17)</f>
        <v>0</v>
      </c>
      <c r="L17" s="60">
        <f>(K17/3)*100</f>
        <v>0</v>
      </c>
      <c r="O17" s="26">
        <f>SUM(M17:N17)</f>
        <v>0</v>
      </c>
      <c r="P17" s="60">
        <f>(O17/12)*100</f>
        <v>0</v>
      </c>
      <c r="S17" s="10">
        <v>0</v>
      </c>
      <c r="U17" s="26">
        <f>SUM(Q17:T17)</f>
        <v>0</v>
      </c>
      <c r="V17" s="60">
        <f>(U17/6)*100</f>
        <v>0</v>
      </c>
      <c r="W17" s="10">
        <v>0</v>
      </c>
      <c r="X17" s="26">
        <f>SUM(W17)</f>
        <v>0</v>
      </c>
      <c r="Y17" s="60">
        <f>(X17/2)*100</f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1</v>
      </c>
      <c r="AE17" s="10">
        <v>0</v>
      </c>
      <c r="AF17" s="10">
        <v>0</v>
      </c>
      <c r="AG17" s="26">
        <f>SUM(Z17:AF17)</f>
        <v>1</v>
      </c>
      <c r="AH17" s="60">
        <f>(AG17/35)*100</f>
        <v>2.8571428571428572</v>
      </c>
      <c r="AI17" s="10">
        <v>0</v>
      </c>
      <c r="AJ17" s="10">
        <v>0</v>
      </c>
      <c r="AK17" s="10">
        <v>0</v>
      </c>
      <c r="AL17" s="10">
        <v>0</v>
      </c>
      <c r="AR17" s="10">
        <v>1</v>
      </c>
      <c r="AZ17" s="26">
        <f>SUM(AI17:AY17)</f>
        <v>1</v>
      </c>
      <c r="BA17" s="60">
        <f>(AZ17/12)*100</f>
        <v>8.3333333333333321</v>
      </c>
      <c r="BC17" s="10">
        <v>0</v>
      </c>
      <c r="BD17" s="10">
        <v>0</v>
      </c>
      <c r="BE17" s="10">
        <v>0</v>
      </c>
      <c r="BH17" s="10">
        <v>0</v>
      </c>
      <c r="BJ17" s="10">
        <v>0</v>
      </c>
      <c r="BK17" s="10">
        <v>0</v>
      </c>
      <c r="BL17" s="10">
        <v>0</v>
      </c>
      <c r="BT17" s="26">
        <f>SUM(BB17:BS17)</f>
        <v>0</v>
      </c>
      <c r="BU17" s="60">
        <f>(BT17/23)*100</f>
        <v>0</v>
      </c>
      <c r="BW17" s="107">
        <f t="shared" si="0"/>
        <v>4</v>
      </c>
      <c r="BX17" s="109">
        <f>(BW17/89)*100</f>
        <v>4.4943820224719104</v>
      </c>
    </row>
    <row r="18" spans="1:76" x14ac:dyDescent="0.2">
      <c r="A18" s="19" t="s">
        <v>47</v>
      </c>
      <c r="D18" s="36">
        <v>0</v>
      </c>
      <c r="E18" s="26">
        <f>SUM(B18:D18)</f>
        <v>0</v>
      </c>
      <c r="F18" s="60">
        <f>(E18/8)*100</f>
        <v>0</v>
      </c>
      <c r="G18" s="10">
        <v>0</v>
      </c>
      <c r="I18" s="10">
        <v>0</v>
      </c>
      <c r="J18" s="10">
        <v>0</v>
      </c>
      <c r="K18" s="26">
        <f>SUM(G18:J18)</f>
        <v>0</v>
      </c>
      <c r="L18" s="60">
        <f>(K18/3)*100</f>
        <v>0</v>
      </c>
      <c r="O18" s="26">
        <f>SUM(M18:N18)</f>
        <v>0</v>
      </c>
      <c r="P18" s="60">
        <f>(O18/12)*100</f>
        <v>0</v>
      </c>
      <c r="S18" s="10">
        <v>0</v>
      </c>
      <c r="U18" s="26">
        <f>SUM(Q18:T18)</f>
        <v>0</v>
      </c>
      <c r="V18" s="60">
        <f>(U18/6)*100</f>
        <v>0</v>
      </c>
      <c r="W18" s="10">
        <v>0</v>
      </c>
      <c r="X18" s="26">
        <f>SUM(W18)</f>
        <v>0</v>
      </c>
      <c r="Y18" s="60">
        <f>(X18/2)*100</f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26">
        <f>SUM(Z18:AF18)</f>
        <v>0</v>
      </c>
      <c r="AH18" s="60">
        <f>(AG18/35)*100</f>
        <v>0</v>
      </c>
      <c r="AI18" s="10">
        <v>5</v>
      </c>
      <c r="AJ18" s="10">
        <v>2</v>
      </c>
      <c r="AK18" s="10">
        <v>3</v>
      </c>
      <c r="AL18" s="10">
        <v>1</v>
      </c>
      <c r="AR18" s="10">
        <v>0</v>
      </c>
      <c r="AZ18" s="26">
        <f>SUM(AI18:AY18)</f>
        <v>11</v>
      </c>
      <c r="BA18" s="60">
        <f>(AZ18/12)*100</f>
        <v>91.666666666666657</v>
      </c>
      <c r="BC18" s="10">
        <v>0</v>
      </c>
      <c r="BD18" s="10">
        <v>0</v>
      </c>
      <c r="BE18" s="10">
        <v>0</v>
      </c>
      <c r="BH18" s="10">
        <v>0</v>
      </c>
      <c r="BJ18" s="10">
        <v>0</v>
      </c>
      <c r="BK18" s="10">
        <v>0</v>
      </c>
      <c r="BL18" s="10">
        <v>0</v>
      </c>
      <c r="BT18" s="26">
        <f>SUM(BB18:BS18)</f>
        <v>0</v>
      </c>
      <c r="BU18" s="60">
        <f>(BT18/23)*100</f>
        <v>0</v>
      </c>
      <c r="BW18" s="107">
        <f t="shared" si="0"/>
        <v>11</v>
      </c>
      <c r="BX18" s="109">
        <f>(BW18/89)*100</f>
        <v>12.359550561797752</v>
      </c>
    </row>
    <row r="19" spans="1:76" x14ac:dyDescent="0.2">
      <c r="A19" s="22" t="s">
        <v>620</v>
      </c>
      <c r="E19" s="27"/>
      <c r="F19" s="62"/>
      <c r="H19" s="10" t="s">
        <v>63</v>
      </c>
      <c r="L19" s="60"/>
      <c r="O19" s="105"/>
      <c r="P19" s="60"/>
      <c r="U19" s="105"/>
      <c r="V19" s="60"/>
      <c r="X19" s="105"/>
      <c r="Y19" s="60"/>
      <c r="Z19" s="20" t="s">
        <v>306</v>
      </c>
      <c r="AA19" s="20" t="s">
        <v>306</v>
      </c>
      <c r="AG19" s="105"/>
      <c r="AH19" s="60"/>
      <c r="AQ19" s="10" t="s">
        <v>63</v>
      </c>
      <c r="AS19" s="10" t="s">
        <v>63</v>
      </c>
      <c r="AT19" s="10" t="s">
        <v>63</v>
      </c>
      <c r="AU19" s="10" t="s">
        <v>63</v>
      </c>
      <c r="AV19" s="10" t="s">
        <v>63</v>
      </c>
      <c r="AZ19" s="105"/>
      <c r="BA19" s="60"/>
      <c r="BB19" s="10" t="s">
        <v>306</v>
      </c>
      <c r="BF19" s="10" t="s">
        <v>306</v>
      </c>
      <c r="BI19" s="10" t="s">
        <v>306</v>
      </c>
      <c r="BO19" s="10" t="s">
        <v>63</v>
      </c>
      <c r="BP19" s="10" t="s">
        <v>63</v>
      </c>
      <c r="BT19" s="105"/>
      <c r="BU19" s="60"/>
      <c r="BX19" s="109"/>
    </row>
    <row r="20" spans="1:76" x14ac:dyDescent="0.2">
      <c r="A20" s="19" t="s">
        <v>58</v>
      </c>
      <c r="B20" s="44">
        <v>0</v>
      </c>
      <c r="C20" s="44">
        <v>1</v>
      </c>
      <c r="D20" s="44">
        <v>0</v>
      </c>
      <c r="E20" s="26">
        <f>SUM(B20:D20)</f>
        <v>1</v>
      </c>
      <c r="F20" s="60">
        <f>(E20/12)*100</f>
        <v>8.3333333333333321</v>
      </c>
      <c r="G20" s="10">
        <v>1</v>
      </c>
      <c r="I20" s="10">
        <v>1</v>
      </c>
      <c r="J20" s="10">
        <v>2</v>
      </c>
      <c r="K20" s="26">
        <f>SUM(G20:J20)</f>
        <v>4</v>
      </c>
      <c r="L20" s="60">
        <f>(K20/9)*100</f>
        <v>44.444444444444443</v>
      </c>
      <c r="M20" s="10">
        <v>0</v>
      </c>
      <c r="N20" s="10">
        <v>0</v>
      </c>
      <c r="O20" s="26">
        <f>SUM(M20:N20)</f>
        <v>0</v>
      </c>
      <c r="P20" s="60">
        <f>(O20/10)*100</f>
        <v>0</v>
      </c>
      <c r="Q20" s="10">
        <v>0</v>
      </c>
      <c r="R20" s="10">
        <v>0</v>
      </c>
      <c r="S20" s="10">
        <v>2</v>
      </c>
      <c r="T20" s="10">
        <v>1</v>
      </c>
      <c r="U20" s="26">
        <f>SUM(Q20:T20)</f>
        <v>3</v>
      </c>
      <c r="V20" s="60">
        <f>(U20/24)*100</f>
        <v>12.5</v>
      </c>
      <c r="W20" s="10">
        <v>0</v>
      </c>
      <c r="X20" s="26">
        <f>SUM(W20)</f>
        <v>0</v>
      </c>
      <c r="Y20" s="60">
        <f>(X20/1)*100</f>
        <v>0</v>
      </c>
      <c r="AB20" s="10">
        <v>1</v>
      </c>
      <c r="AC20" s="10">
        <v>6</v>
      </c>
      <c r="AD20" s="10">
        <v>1</v>
      </c>
      <c r="AE20" s="10">
        <v>2</v>
      </c>
      <c r="AF20" s="10">
        <v>1</v>
      </c>
      <c r="AG20" s="26">
        <f>SUM(Z20:AF20)</f>
        <v>11</v>
      </c>
      <c r="AH20" s="60">
        <f>(AG20/28)*100</f>
        <v>39.285714285714285</v>
      </c>
      <c r="AI20" s="10">
        <v>0</v>
      </c>
      <c r="AJ20" s="10">
        <v>1</v>
      </c>
      <c r="AK20" s="10">
        <v>1</v>
      </c>
      <c r="AL20" s="10">
        <v>0</v>
      </c>
      <c r="AM20" s="10">
        <v>0</v>
      </c>
      <c r="AN20" s="10">
        <v>0</v>
      </c>
      <c r="AO20" s="10">
        <v>0</v>
      </c>
      <c r="AP20" s="10">
        <v>0</v>
      </c>
      <c r="AR20" s="10">
        <v>2</v>
      </c>
      <c r="AW20" s="10">
        <v>0</v>
      </c>
      <c r="AX20" s="10">
        <v>0</v>
      </c>
      <c r="AY20" s="10">
        <v>0</v>
      </c>
      <c r="AZ20" s="26">
        <f>SUM(AI20:AY20)</f>
        <v>4</v>
      </c>
      <c r="BA20" s="60">
        <f>(AZ20/38)*100</f>
        <v>10.526315789473683</v>
      </c>
      <c r="BC20" s="10">
        <v>1</v>
      </c>
      <c r="BD20" s="10">
        <v>0</v>
      </c>
      <c r="BE20" s="10">
        <v>4</v>
      </c>
      <c r="BG20" s="10">
        <v>0</v>
      </c>
      <c r="BH20" s="10">
        <v>0</v>
      </c>
      <c r="BJ20" s="10">
        <v>1</v>
      </c>
      <c r="BK20" s="10">
        <v>0</v>
      </c>
      <c r="BL20" s="10">
        <v>0</v>
      </c>
      <c r="BM20" s="10">
        <v>2</v>
      </c>
      <c r="BN20" s="10">
        <v>0</v>
      </c>
      <c r="BQ20" s="10">
        <v>0</v>
      </c>
      <c r="BR20" s="10">
        <v>0</v>
      </c>
      <c r="BS20" s="10">
        <v>1</v>
      </c>
      <c r="BT20" s="26">
        <f>SUM(BB20:BS20)</f>
        <v>9</v>
      </c>
      <c r="BU20" s="60">
        <f>(BT20/50)*100</f>
        <v>18</v>
      </c>
      <c r="BW20" s="107">
        <f t="shared" si="0"/>
        <v>32</v>
      </c>
      <c r="BX20" s="109">
        <f>(BW20/172)*100</f>
        <v>18.604651162790699</v>
      </c>
    </row>
    <row r="21" spans="1:76" x14ac:dyDescent="0.2">
      <c r="A21" s="19" t="s">
        <v>59</v>
      </c>
      <c r="B21" s="36">
        <v>1</v>
      </c>
      <c r="C21" s="36">
        <v>2</v>
      </c>
      <c r="D21" s="36">
        <v>7</v>
      </c>
      <c r="E21" s="26">
        <f>SUM(B21:D21)</f>
        <v>10</v>
      </c>
      <c r="F21" s="60">
        <f>(E21/12)*100</f>
        <v>83.333333333333343</v>
      </c>
      <c r="G21" s="10">
        <v>2</v>
      </c>
      <c r="I21" s="10">
        <v>2</v>
      </c>
      <c r="J21" s="10">
        <v>1</v>
      </c>
      <c r="K21" s="26">
        <f>SUM(G21:J21)</f>
        <v>5</v>
      </c>
      <c r="L21" s="60">
        <f>(K21/9)*100</f>
        <v>55.555555555555557</v>
      </c>
      <c r="M21" s="10">
        <v>3</v>
      </c>
      <c r="N21" s="10">
        <v>5</v>
      </c>
      <c r="O21" s="26">
        <f>SUM(M21:N21)</f>
        <v>8</v>
      </c>
      <c r="P21" s="60">
        <f>(O21/10)*100</f>
        <v>80</v>
      </c>
      <c r="Q21" s="10">
        <v>8</v>
      </c>
      <c r="R21" s="10">
        <v>2</v>
      </c>
      <c r="S21" s="10">
        <v>9</v>
      </c>
      <c r="T21" s="10">
        <v>2</v>
      </c>
      <c r="U21" s="26">
        <f>SUM(Q21:T21)</f>
        <v>21</v>
      </c>
      <c r="V21" s="60">
        <f>(U21/24)*100</f>
        <v>87.5</v>
      </c>
      <c r="W21" s="10">
        <v>1</v>
      </c>
      <c r="X21" s="26">
        <f>SUM(W21)</f>
        <v>1</v>
      </c>
      <c r="Y21" s="60">
        <f>(X21/1)*100</f>
        <v>100</v>
      </c>
      <c r="AB21" s="10">
        <v>0</v>
      </c>
      <c r="AC21" s="10">
        <v>9</v>
      </c>
      <c r="AD21" s="10">
        <v>1</v>
      </c>
      <c r="AE21" s="10">
        <v>3</v>
      </c>
      <c r="AF21" s="10">
        <v>4</v>
      </c>
      <c r="AG21" s="26">
        <f>SUM(Z21:AF21)</f>
        <v>17</v>
      </c>
      <c r="AH21" s="60">
        <f>(AG21/28)*100</f>
        <v>60.714285714285708</v>
      </c>
      <c r="AI21" s="10">
        <v>4</v>
      </c>
      <c r="AJ21" s="10">
        <v>0</v>
      </c>
      <c r="AK21" s="10">
        <v>1</v>
      </c>
      <c r="AL21" s="10">
        <v>0</v>
      </c>
      <c r="AM21" s="10">
        <v>0</v>
      </c>
      <c r="AN21" s="10">
        <v>1</v>
      </c>
      <c r="AO21" s="10">
        <v>1</v>
      </c>
      <c r="AP21" s="10">
        <v>3</v>
      </c>
      <c r="AR21" s="10">
        <v>6</v>
      </c>
      <c r="AW21" s="10">
        <v>10</v>
      </c>
      <c r="AX21" s="10">
        <v>4</v>
      </c>
      <c r="AY21" s="10">
        <v>1</v>
      </c>
      <c r="AZ21" s="26">
        <f>SUM(AI21:AY21)</f>
        <v>31</v>
      </c>
      <c r="BA21" s="60">
        <f>(AZ21/38)*100</f>
        <v>81.578947368421055</v>
      </c>
      <c r="BC21" s="10">
        <v>0</v>
      </c>
      <c r="BD21" s="10">
        <v>1</v>
      </c>
      <c r="BE21" s="10">
        <v>11</v>
      </c>
      <c r="BG21" s="10">
        <v>4</v>
      </c>
      <c r="BH21" s="10">
        <v>5</v>
      </c>
      <c r="BJ21" s="10">
        <v>3</v>
      </c>
      <c r="BK21" s="10">
        <v>2</v>
      </c>
      <c r="BL21" s="10">
        <v>4</v>
      </c>
      <c r="BM21" s="10">
        <v>1</v>
      </c>
      <c r="BN21" s="10">
        <v>2</v>
      </c>
      <c r="BQ21" s="10">
        <v>0</v>
      </c>
      <c r="BR21" s="10">
        <v>1</v>
      </c>
      <c r="BS21" s="10">
        <v>4</v>
      </c>
      <c r="BT21" s="26">
        <f>SUM(BB21:BS21)</f>
        <v>38</v>
      </c>
      <c r="BU21" s="60">
        <f>(BT21/50)*100</f>
        <v>76</v>
      </c>
      <c r="BW21" s="107">
        <f t="shared" si="0"/>
        <v>131</v>
      </c>
      <c r="BX21" s="109">
        <f>(BW21/172)*100</f>
        <v>76.162790697674424</v>
      </c>
    </row>
    <row r="22" spans="1:76" x14ac:dyDescent="0.2">
      <c r="A22" s="19" t="s">
        <v>621</v>
      </c>
      <c r="B22" s="36">
        <v>0</v>
      </c>
      <c r="C22" s="36">
        <v>1</v>
      </c>
      <c r="D22" s="36">
        <v>0</v>
      </c>
      <c r="E22" s="26">
        <f>SUM(B22:D22)</f>
        <v>1</v>
      </c>
      <c r="F22" s="60">
        <f>(E22/12)*100</f>
        <v>8.3333333333333321</v>
      </c>
      <c r="G22" s="10">
        <v>0</v>
      </c>
      <c r="I22" s="10">
        <v>0</v>
      </c>
      <c r="J22" s="10">
        <v>0</v>
      </c>
      <c r="K22" s="26">
        <f>SUM(G22:J22)</f>
        <v>0</v>
      </c>
      <c r="L22" s="60">
        <f>(K22/54)*100</f>
        <v>0</v>
      </c>
      <c r="M22" s="10">
        <v>2</v>
      </c>
      <c r="N22" s="10">
        <v>0</v>
      </c>
      <c r="O22" s="26">
        <f>SUM(M22:N22)</f>
        <v>2</v>
      </c>
      <c r="P22" s="60">
        <f>(O22/10)*100</f>
        <v>20</v>
      </c>
      <c r="Q22" s="10">
        <v>0</v>
      </c>
      <c r="R22" s="10">
        <v>0</v>
      </c>
      <c r="S22" s="10">
        <v>0</v>
      </c>
      <c r="T22" s="10">
        <v>0</v>
      </c>
      <c r="U22" s="26">
        <f>SUM(Q22:T22)</f>
        <v>0</v>
      </c>
      <c r="V22" s="60">
        <f>(U22/24)*100</f>
        <v>0</v>
      </c>
      <c r="W22" s="10">
        <v>0</v>
      </c>
      <c r="X22" s="26">
        <f>SUM(W22)</f>
        <v>0</v>
      </c>
      <c r="Y22" s="60">
        <f>(X22/1)*100</f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26">
        <f>SUM(Z22:AF22)</f>
        <v>0</v>
      </c>
      <c r="AH22" s="60">
        <f>(AG22/25)*100</f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1</v>
      </c>
      <c r="AN22" s="10">
        <v>0</v>
      </c>
      <c r="AO22" s="10">
        <v>0</v>
      </c>
      <c r="AP22" s="10">
        <v>0</v>
      </c>
      <c r="AR22" s="10">
        <v>0</v>
      </c>
      <c r="AX22" s="10">
        <v>2</v>
      </c>
      <c r="AY22" s="10">
        <v>0</v>
      </c>
      <c r="AZ22" s="26">
        <f>SUM(AI22:AY22)</f>
        <v>3</v>
      </c>
      <c r="BA22" s="60">
        <f>(AZ22/38)*100</f>
        <v>7.8947368421052628</v>
      </c>
      <c r="BC22" s="10">
        <v>0</v>
      </c>
      <c r="BD22" s="10">
        <v>0</v>
      </c>
      <c r="BE22" s="10">
        <v>0</v>
      </c>
      <c r="BG22" s="10">
        <v>0</v>
      </c>
      <c r="BM22" s="10">
        <v>0</v>
      </c>
      <c r="BN22" s="10">
        <v>0</v>
      </c>
      <c r="BQ22" s="10">
        <v>3</v>
      </c>
      <c r="BT22" s="26">
        <f>SUM(BB22:BS22)</f>
        <v>3</v>
      </c>
      <c r="BU22" s="60">
        <f>(BT22/50)*100</f>
        <v>6</v>
      </c>
      <c r="BW22" s="107">
        <f t="shared" si="0"/>
        <v>9</v>
      </c>
      <c r="BX22" s="109">
        <f>(BW22/172)*100</f>
        <v>5.2325581395348841</v>
      </c>
    </row>
    <row r="23" spans="1:76" x14ac:dyDescent="0.2">
      <c r="A23" s="22" t="s">
        <v>622</v>
      </c>
      <c r="B23" s="20" t="s">
        <v>306</v>
      </c>
      <c r="C23" s="20" t="s">
        <v>306</v>
      </c>
      <c r="D23" s="20" t="s">
        <v>63</v>
      </c>
      <c r="E23" s="27" t="s">
        <v>306</v>
      </c>
      <c r="F23" s="62" t="s">
        <v>306</v>
      </c>
      <c r="H23" s="10" t="s">
        <v>63</v>
      </c>
      <c r="L23" s="60"/>
      <c r="M23" s="10" t="s">
        <v>63</v>
      </c>
      <c r="N23" s="10" t="s">
        <v>63</v>
      </c>
      <c r="O23" s="105"/>
      <c r="P23" s="60"/>
      <c r="Q23" s="10" t="s">
        <v>63</v>
      </c>
      <c r="R23" s="10" t="s">
        <v>63</v>
      </c>
      <c r="T23" s="10" t="s">
        <v>306</v>
      </c>
      <c r="U23" s="105"/>
      <c r="V23" s="60"/>
      <c r="W23" s="10" t="s">
        <v>63</v>
      </c>
      <c r="X23" s="105"/>
      <c r="Y23" s="60"/>
      <c r="Z23" s="20" t="s">
        <v>63</v>
      </c>
      <c r="AA23" s="20" t="s">
        <v>63</v>
      </c>
      <c r="AB23" s="20"/>
      <c r="AD23" s="20" t="s">
        <v>306</v>
      </c>
      <c r="AE23" s="20"/>
      <c r="AF23" s="20"/>
      <c r="AG23" s="105"/>
      <c r="AH23" s="60"/>
      <c r="AI23" s="10" t="s">
        <v>306</v>
      </c>
      <c r="AJ23" s="10" t="s">
        <v>306</v>
      </c>
      <c r="AK23" s="10" t="s">
        <v>306</v>
      </c>
      <c r="AL23" s="10" t="s">
        <v>306</v>
      </c>
      <c r="AM23" s="10" t="s">
        <v>306</v>
      </c>
      <c r="AN23" s="10" t="s">
        <v>306</v>
      </c>
      <c r="AO23" s="10" t="s">
        <v>306</v>
      </c>
      <c r="AP23" s="10" t="s">
        <v>306</v>
      </c>
      <c r="AQ23" s="10" t="s">
        <v>63</v>
      </c>
      <c r="AS23" s="10" t="s">
        <v>63</v>
      </c>
      <c r="AT23" s="10" t="s">
        <v>63</v>
      </c>
      <c r="AU23" s="10" t="s">
        <v>63</v>
      </c>
      <c r="AV23" s="10" t="s">
        <v>63</v>
      </c>
      <c r="AW23" s="10" t="s">
        <v>63</v>
      </c>
      <c r="AX23" s="10" t="s">
        <v>63</v>
      </c>
      <c r="AY23" s="10" t="s">
        <v>63</v>
      </c>
      <c r="AZ23" s="105"/>
      <c r="BA23" s="60"/>
      <c r="BB23" s="10" t="s">
        <v>306</v>
      </c>
      <c r="BD23" s="10" t="s">
        <v>63</v>
      </c>
      <c r="BF23" s="10" t="s">
        <v>63</v>
      </c>
      <c r="BG23" s="10" t="s">
        <v>63</v>
      </c>
      <c r="BH23" s="10" t="s">
        <v>63</v>
      </c>
      <c r="BI23" s="10" t="s">
        <v>306</v>
      </c>
      <c r="BK23" s="10" t="s">
        <v>63</v>
      </c>
      <c r="BL23" s="10" t="s">
        <v>63</v>
      </c>
      <c r="BM23" s="10" t="s">
        <v>306</v>
      </c>
      <c r="BN23" s="10" t="s">
        <v>306</v>
      </c>
      <c r="BO23" s="10" t="s">
        <v>63</v>
      </c>
      <c r="BP23" s="10" t="s">
        <v>63</v>
      </c>
      <c r="BQ23" s="10" t="s">
        <v>63</v>
      </c>
      <c r="BR23" s="10" t="s">
        <v>63</v>
      </c>
      <c r="BS23" s="10" t="s">
        <v>306</v>
      </c>
      <c r="BT23" s="105"/>
      <c r="BU23" s="60"/>
      <c r="BX23" s="109"/>
    </row>
    <row r="24" spans="1:76" x14ac:dyDescent="0.2">
      <c r="A24" s="19" t="s">
        <v>48</v>
      </c>
      <c r="B24" s="44"/>
      <c r="C24" s="44"/>
      <c r="D24" s="44"/>
      <c r="G24" s="10">
        <v>0</v>
      </c>
      <c r="I24" s="10">
        <v>0</v>
      </c>
      <c r="J24" s="10">
        <v>0</v>
      </c>
      <c r="K24" s="26">
        <f>SUM(G24:J24)</f>
        <v>0</v>
      </c>
      <c r="L24" s="60">
        <f>(K24/2)*100</f>
        <v>0</v>
      </c>
      <c r="O24" s="26">
        <f>SUM(M24:N24)</f>
        <v>0</v>
      </c>
      <c r="P24" s="60">
        <f>(O24/2)*100</f>
        <v>0</v>
      </c>
      <c r="S24" s="10">
        <v>0</v>
      </c>
      <c r="U24" s="26">
        <f>SUM(Q24:T24)</f>
        <v>0</v>
      </c>
      <c r="V24" s="60">
        <f>(U24/2)*100</f>
        <v>0</v>
      </c>
      <c r="X24" s="26">
        <f>SUM(W24)</f>
        <v>0</v>
      </c>
      <c r="Y24" s="60">
        <f>(X24/4)*100</f>
        <v>0</v>
      </c>
      <c r="AB24" s="10">
        <v>0</v>
      </c>
      <c r="AC24" s="10">
        <v>0</v>
      </c>
      <c r="AE24" s="10">
        <v>0</v>
      </c>
      <c r="AF24" s="10">
        <v>0</v>
      </c>
      <c r="AG24" s="26">
        <f>SUM(Z24:AF24)</f>
        <v>0</v>
      </c>
      <c r="AH24" s="60">
        <f>(AG24/4)*100</f>
        <v>0</v>
      </c>
      <c r="AR24" s="10">
        <v>0</v>
      </c>
      <c r="AZ24" s="26">
        <f>SUM(AI24:AY24)</f>
        <v>0</v>
      </c>
      <c r="BA24" s="60">
        <f>(AZ24/1)*100</f>
        <v>0</v>
      </c>
      <c r="BC24" s="10">
        <v>0</v>
      </c>
      <c r="BE24" s="10">
        <v>0</v>
      </c>
      <c r="BJ24" s="10">
        <v>0</v>
      </c>
      <c r="BT24" s="26">
        <f>SUM(BB24:BS24)</f>
        <v>0</v>
      </c>
      <c r="BU24" s="60">
        <f>(BT24/6)*100</f>
        <v>0</v>
      </c>
      <c r="BW24" s="107">
        <f t="shared" si="0"/>
        <v>0</v>
      </c>
      <c r="BX24" s="109">
        <f>(BW24/15)*100</f>
        <v>0</v>
      </c>
    </row>
    <row r="25" spans="1:76" x14ac:dyDescent="0.2">
      <c r="A25" s="19" t="s">
        <v>49</v>
      </c>
      <c r="G25" s="10">
        <v>0</v>
      </c>
      <c r="I25" s="10">
        <v>0</v>
      </c>
      <c r="J25" s="10">
        <v>0</v>
      </c>
      <c r="K25" s="26">
        <f>SUM(G25:J25)</f>
        <v>0</v>
      </c>
      <c r="L25" s="60">
        <f>(K25/2)*100</f>
        <v>0</v>
      </c>
      <c r="O25" s="26">
        <f>SUM(M25:N25)</f>
        <v>0</v>
      </c>
      <c r="P25" s="60">
        <f>(O25/2)*100</f>
        <v>0</v>
      </c>
      <c r="S25" s="10">
        <v>0</v>
      </c>
      <c r="U25" s="26">
        <f>SUM(Q25:T25)</f>
        <v>0</v>
      </c>
      <c r="V25" s="60">
        <f>(U25/2)*100</f>
        <v>0</v>
      </c>
      <c r="X25" s="26">
        <f>SUM(W25)</f>
        <v>0</v>
      </c>
      <c r="Y25" s="60">
        <f>(X25/4)*100</f>
        <v>0</v>
      </c>
      <c r="AB25" s="10">
        <v>0</v>
      </c>
      <c r="AC25" s="10">
        <v>0</v>
      </c>
      <c r="AE25" s="10">
        <v>0</v>
      </c>
      <c r="AF25" s="10">
        <v>0</v>
      </c>
      <c r="AG25" s="26">
        <f>SUM(Z25:AF25)</f>
        <v>0</v>
      </c>
      <c r="AH25" s="60">
        <f>(AG25/4)*100</f>
        <v>0</v>
      </c>
      <c r="AR25" s="10">
        <v>1</v>
      </c>
      <c r="AZ25" s="26">
        <f>SUM(AI25:AY25)</f>
        <v>1</v>
      </c>
      <c r="BA25" s="60">
        <f>(AZ25/1)*100</f>
        <v>100</v>
      </c>
      <c r="BC25" s="10">
        <v>0</v>
      </c>
      <c r="BE25" s="10">
        <v>0</v>
      </c>
      <c r="BJ25" s="10">
        <v>0</v>
      </c>
      <c r="BT25" s="26">
        <f>SUM(BB25:BS25)</f>
        <v>0</v>
      </c>
      <c r="BU25" s="60">
        <f>(BT25/6)*100</f>
        <v>0</v>
      </c>
      <c r="BW25" s="107">
        <f t="shared" si="0"/>
        <v>1</v>
      </c>
      <c r="BX25" s="109">
        <f>(BW25/15)*100</f>
        <v>6.666666666666667</v>
      </c>
    </row>
    <row r="26" spans="1:76" x14ac:dyDescent="0.2">
      <c r="A26" s="19" t="s">
        <v>50</v>
      </c>
      <c r="G26" s="10">
        <v>1</v>
      </c>
      <c r="I26" s="10">
        <v>0</v>
      </c>
      <c r="J26" s="10">
        <v>1</v>
      </c>
      <c r="K26" s="26">
        <f>SUM(G26:J26)</f>
        <v>2</v>
      </c>
      <c r="L26" s="60">
        <f>(K26/2)*100</f>
        <v>100</v>
      </c>
      <c r="O26" s="26">
        <f>SUM(M26:N26)</f>
        <v>0</v>
      </c>
      <c r="P26" s="60">
        <f>(O26/2)*100</f>
        <v>0</v>
      </c>
      <c r="S26" s="10">
        <v>2</v>
      </c>
      <c r="U26" s="26">
        <f>SUM(Q26:T26)</f>
        <v>2</v>
      </c>
      <c r="V26" s="60">
        <f>(U26/2)*100</f>
        <v>100</v>
      </c>
      <c r="X26" s="26">
        <f>SUM(W26)</f>
        <v>0</v>
      </c>
      <c r="Y26" s="60">
        <f>(X26/4)*100</f>
        <v>0</v>
      </c>
      <c r="AB26" s="10">
        <v>1</v>
      </c>
      <c r="AC26" s="10">
        <v>1</v>
      </c>
      <c r="AE26" s="10">
        <v>1</v>
      </c>
      <c r="AF26" s="10">
        <v>1</v>
      </c>
      <c r="AG26" s="26">
        <f>SUM(Z26:AF26)</f>
        <v>4</v>
      </c>
      <c r="AH26" s="60">
        <f>(AG26/4)*100</f>
        <v>100</v>
      </c>
      <c r="AR26" s="10">
        <v>0</v>
      </c>
      <c r="AZ26" s="26">
        <f>SUM(AI26:AY26)</f>
        <v>0</v>
      </c>
      <c r="BA26" s="60">
        <f>(AZ26/1)*100</f>
        <v>0</v>
      </c>
      <c r="BC26" s="10">
        <v>1</v>
      </c>
      <c r="BE26" s="10">
        <v>4</v>
      </c>
      <c r="BJ26" s="10">
        <v>1</v>
      </c>
      <c r="BT26" s="26">
        <f>SUM(BB26:BS26)</f>
        <v>6</v>
      </c>
      <c r="BU26" s="60">
        <f>(BT26/6)*100</f>
        <v>100</v>
      </c>
      <c r="BW26" s="107">
        <f t="shared" si="0"/>
        <v>14</v>
      </c>
      <c r="BX26" s="109">
        <f>(BW26/15)*100</f>
        <v>93.333333333333329</v>
      </c>
    </row>
    <row r="27" spans="1:76" ht="29.25" customHeight="1" x14ac:dyDescent="0.2">
      <c r="A27" s="22" t="s">
        <v>623</v>
      </c>
      <c r="B27" s="36" t="s">
        <v>306</v>
      </c>
      <c r="C27" s="36">
        <v>500</v>
      </c>
      <c r="D27" s="20" t="s">
        <v>308</v>
      </c>
      <c r="E27" s="28" t="s">
        <v>307</v>
      </c>
      <c r="F27" s="28" t="s">
        <v>307</v>
      </c>
      <c r="G27" s="20" t="s">
        <v>311</v>
      </c>
      <c r="H27" s="20" t="s">
        <v>63</v>
      </c>
      <c r="I27" s="20" t="s">
        <v>306</v>
      </c>
      <c r="J27" s="20" t="s">
        <v>306</v>
      </c>
      <c r="K27" s="27" t="s">
        <v>312</v>
      </c>
      <c r="L27" s="27" t="s">
        <v>312</v>
      </c>
      <c r="M27" s="10" t="s">
        <v>63</v>
      </c>
      <c r="N27" s="10" t="s">
        <v>63</v>
      </c>
      <c r="O27" s="27" t="s">
        <v>306</v>
      </c>
      <c r="P27" s="27" t="s">
        <v>306</v>
      </c>
      <c r="Q27" s="20" t="s">
        <v>63</v>
      </c>
      <c r="R27" s="20" t="s">
        <v>306</v>
      </c>
      <c r="S27" s="20" t="s">
        <v>314</v>
      </c>
      <c r="T27" s="20" t="s">
        <v>306</v>
      </c>
      <c r="U27" s="27" t="s">
        <v>315</v>
      </c>
      <c r="V27" s="27" t="s">
        <v>315</v>
      </c>
      <c r="W27" s="10" t="s">
        <v>306</v>
      </c>
      <c r="X27" s="27" t="s">
        <v>306</v>
      </c>
      <c r="Y27" s="27" t="s">
        <v>306</v>
      </c>
      <c r="Z27" s="24" t="s">
        <v>318</v>
      </c>
      <c r="AA27" s="24" t="s">
        <v>320</v>
      </c>
      <c r="AB27" s="24" t="s">
        <v>322</v>
      </c>
      <c r="AC27" s="24" t="s">
        <v>323</v>
      </c>
      <c r="AD27" s="24" t="s">
        <v>325</v>
      </c>
      <c r="AE27" s="24" t="s">
        <v>327</v>
      </c>
      <c r="AF27" s="24" t="s">
        <v>326</v>
      </c>
      <c r="AG27" s="27" t="s">
        <v>611</v>
      </c>
      <c r="AH27" s="27" t="s">
        <v>611</v>
      </c>
      <c r="AI27" s="24" t="s">
        <v>601</v>
      </c>
      <c r="AJ27" s="24" t="s">
        <v>600</v>
      </c>
      <c r="AK27" s="24" t="s">
        <v>602</v>
      </c>
      <c r="AL27" s="24" t="s">
        <v>306</v>
      </c>
      <c r="AM27" s="24" t="s">
        <v>306</v>
      </c>
      <c r="AN27" s="24" t="s">
        <v>306</v>
      </c>
      <c r="AO27" s="24" t="s">
        <v>306</v>
      </c>
      <c r="AP27" s="24" t="s">
        <v>306</v>
      </c>
      <c r="AQ27" s="24" t="s">
        <v>63</v>
      </c>
      <c r="AR27" s="24">
        <v>500</v>
      </c>
      <c r="AS27" s="24" t="s">
        <v>63</v>
      </c>
      <c r="AT27" s="24" t="s">
        <v>63</v>
      </c>
      <c r="AU27" s="10" t="s">
        <v>63</v>
      </c>
      <c r="AV27" s="10" t="s">
        <v>63</v>
      </c>
      <c r="AW27" s="24" t="s">
        <v>306</v>
      </c>
      <c r="AX27" s="24" t="s">
        <v>63</v>
      </c>
      <c r="AY27" s="24" t="s">
        <v>63</v>
      </c>
      <c r="AZ27" s="27" t="s">
        <v>610</v>
      </c>
      <c r="BA27" s="27" t="s">
        <v>610</v>
      </c>
      <c r="BB27" s="24" t="s">
        <v>306</v>
      </c>
      <c r="BC27" s="24">
        <v>200</v>
      </c>
      <c r="BD27" s="24" t="s">
        <v>306</v>
      </c>
      <c r="BE27" s="24" t="s">
        <v>605</v>
      </c>
      <c r="BF27" s="24" t="s">
        <v>63</v>
      </c>
      <c r="BG27" s="24" t="s">
        <v>63</v>
      </c>
      <c r="BH27" s="24" t="s">
        <v>606</v>
      </c>
      <c r="BI27" s="24" t="s">
        <v>306</v>
      </c>
      <c r="BJ27" s="24" t="s">
        <v>607</v>
      </c>
      <c r="BK27" s="24" t="s">
        <v>306</v>
      </c>
      <c r="BL27" s="24" t="s">
        <v>608</v>
      </c>
      <c r="BM27" s="24">
        <v>30</v>
      </c>
      <c r="BN27" s="24" t="s">
        <v>306</v>
      </c>
      <c r="BO27" s="24" t="s">
        <v>63</v>
      </c>
      <c r="BP27" s="24" t="s">
        <v>63</v>
      </c>
      <c r="BQ27" s="24" t="s">
        <v>63</v>
      </c>
      <c r="BR27" s="24" t="s">
        <v>306</v>
      </c>
      <c r="BS27" s="24">
        <v>200</v>
      </c>
      <c r="BT27" s="27" t="s">
        <v>609</v>
      </c>
      <c r="BU27" s="27" t="s">
        <v>609</v>
      </c>
      <c r="BW27" s="110" t="s">
        <v>612</v>
      </c>
      <c r="BX27" s="110" t="s">
        <v>612</v>
      </c>
    </row>
    <row r="28" spans="1:76" ht="22.5" x14ac:dyDescent="0.2">
      <c r="A28" s="120" t="s">
        <v>624</v>
      </c>
      <c r="H28" s="10" t="s">
        <v>63</v>
      </c>
      <c r="L28" s="60"/>
      <c r="P28" s="60"/>
      <c r="V28" s="60"/>
      <c r="AM28" s="10" t="s">
        <v>306</v>
      </c>
      <c r="AV28" s="10" t="s">
        <v>306</v>
      </c>
      <c r="BB28" s="10" t="s">
        <v>306</v>
      </c>
      <c r="BI28" s="10" t="s">
        <v>306</v>
      </c>
      <c r="BK28" s="10" t="s">
        <v>306</v>
      </c>
      <c r="BO28" s="10" t="s">
        <v>306</v>
      </c>
      <c r="BP28" s="10" t="s">
        <v>306</v>
      </c>
      <c r="BQ28" s="10" t="s">
        <v>306</v>
      </c>
      <c r="BR28" s="10" t="s">
        <v>306</v>
      </c>
    </row>
    <row r="29" spans="1:76" x14ac:dyDescent="0.2">
      <c r="A29" s="19" t="s">
        <v>51</v>
      </c>
      <c r="B29" s="36">
        <v>0</v>
      </c>
      <c r="C29" s="36">
        <v>0</v>
      </c>
      <c r="D29" s="36">
        <v>5</v>
      </c>
      <c r="E29" s="26">
        <f>SUM(B29:D29)</f>
        <v>5</v>
      </c>
      <c r="F29" s="60">
        <f>(E29/15)*100</f>
        <v>33.333333333333329</v>
      </c>
      <c r="G29" s="10">
        <v>3</v>
      </c>
      <c r="I29" s="10">
        <v>0</v>
      </c>
      <c r="J29" s="10">
        <v>2</v>
      </c>
      <c r="K29" s="26">
        <f>SUM(G29:J29)</f>
        <v>5</v>
      </c>
      <c r="L29" s="60">
        <f>(K29/15)*100</f>
        <v>33.333333333333329</v>
      </c>
      <c r="M29" s="10">
        <v>4</v>
      </c>
      <c r="N29" s="10">
        <v>1</v>
      </c>
      <c r="O29" s="26">
        <f>SUM(M29:N29)</f>
        <v>5</v>
      </c>
      <c r="P29" s="60">
        <f>(O29/5)*100</f>
        <v>100</v>
      </c>
      <c r="Q29" s="10">
        <v>0</v>
      </c>
      <c r="R29" s="10">
        <v>1</v>
      </c>
      <c r="S29" s="10">
        <v>0</v>
      </c>
      <c r="T29" s="10">
        <v>0</v>
      </c>
      <c r="U29" s="26">
        <f>SUM(Q29:T29)</f>
        <v>1</v>
      </c>
      <c r="V29" s="60">
        <f>(U29/21)*100</f>
        <v>4.7619047619047619</v>
      </c>
      <c r="W29" s="10">
        <v>0</v>
      </c>
      <c r="X29" s="26">
        <f>SUM(W29)</f>
        <v>0</v>
      </c>
      <c r="Y29" s="60">
        <f>(X29/5)*100</f>
        <v>0</v>
      </c>
      <c r="Z29" s="10">
        <v>4</v>
      </c>
      <c r="AA29" s="10">
        <v>3</v>
      </c>
      <c r="AB29" s="10">
        <v>5</v>
      </c>
      <c r="AC29" s="10">
        <v>14</v>
      </c>
      <c r="AD29" s="10">
        <v>4</v>
      </c>
      <c r="AE29" s="10">
        <v>4</v>
      </c>
      <c r="AF29" s="10">
        <v>7</v>
      </c>
      <c r="AG29" s="26">
        <f t="shared" ref="AG29:AG36" si="1">SUM(Z29:AF29)</f>
        <v>41</v>
      </c>
      <c r="AH29" s="60">
        <f>(AG29/52)*100</f>
        <v>78.84615384615384</v>
      </c>
      <c r="AI29" s="10">
        <v>1</v>
      </c>
      <c r="AJ29" s="10">
        <v>4</v>
      </c>
      <c r="AK29" s="10">
        <v>0</v>
      </c>
      <c r="AL29" s="10">
        <v>0</v>
      </c>
      <c r="AN29" s="10">
        <v>1</v>
      </c>
      <c r="AO29" s="10">
        <v>2</v>
      </c>
      <c r="AP29" s="10">
        <v>0</v>
      </c>
      <c r="AQ29" s="10">
        <v>0</v>
      </c>
      <c r="AR29" s="10">
        <v>1</v>
      </c>
      <c r="AS29" s="10">
        <v>2</v>
      </c>
      <c r="AT29" s="10">
        <v>2</v>
      </c>
      <c r="AU29" s="10">
        <v>1</v>
      </c>
      <c r="AW29" s="10">
        <v>0</v>
      </c>
      <c r="AX29" s="10">
        <v>1</v>
      </c>
      <c r="AY29" s="10">
        <v>0</v>
      </c>
      <c r="AZ29" s="26">
        <f t="shared" ref="AZ29:AZ36" si="2">SUM(AI29:AY29)</f>
        <v>15</v>
      </c>
      <c r="BA29" s="60">
        <f>(AZ29/61)*100</f>
        <v>24.590163934426229</v>
      </c>
      <c r="BC29" s="10">
        <v>1</v>
      </c>
      <c r="BD29" s="10">
        <v>5</v>
      </c>
      <c r="BE29" s="10">
        <v>16</v>
      </c>
      <c r="BF29" s="10">
        <v>1</v>
      </c>
      <c r="BG29" s="10">
        <v>2</v>
      </c>
      <c r="BH29" s="10">
        <v>2</v>
      </c>
      <c r="BJ29" s="10">
        <v>1</v>
      </c>
      <c r="BL29" s="10">
        <v>0</v>
      </c>
      <c r="BM29" s="10">
        <v>1</v>
      </c>
      <c r="BN29" s="10">
        <v>1</v>
      </c>
      <c r="BS29" s="10">
        <v>2</v>
      </c>
      <c r="BT29" s="26">
        <f>SUM(BB29:BS29)</f>
        <v>32</v>
      </c>
      <c r="BU29" s="60">
        <f>(BT29/63)*100</f>
        <v>50.793650793650791</v>
      </c>
      <c r="BW29" s="107">
        <f t="shared" ref="BW29:BW37" si="3">SUM(E29,K29,O29,U29,X29,AG29,AZ29,BT29)</f>
        <v>104</v>
      </c>
      <c r="BX29" s="109">
        <f>(BW29/237)*100</f>
        <v>43.881856540084392</v>
      </c>
    </row>
    <row r="30" spans="1:76" x14ac:dyDescent="0.2">
      <c r="A30" s="19" t="s">
        <v>52</v>
      </c>
      <c r="B30" s="36">
        <v>0</v>
      </c>
      <c r="C30" s="36">
        <v>0</v>
      </c>
      <c r="D30" s="36">
        <v>2</v>
      </c>
      <c r="E30" s="26">
        <f>SUM(B30:D30)</f>
        <v>2</v>
      </c>
      <c r="F30" s="60">
        <f>(E30/15)*100</f>
        <v>13.333333333333334</v>
      </c>
      <c r="G30" s="10">
        <v>1</v>
      </c>
      <c r="I30" s="10">
        <v>0</v>
      </c>
      <c r="J30" s="10">
        <v>6</v>
      </c>
      <c r="K30" s="26">
        <f>SUM(G30:J30)</f>
        <v>7</v>
      </c>
      <c r="L30" s="60">
        <f>(K30/15)*100</f>
        <v>46.666666666666664</v>
      </c>
      <c r="M30" s="10">
        <v>0</v>
      </c>
      <c r="N30" s="10">
        <v>0</v>
      </c>
      <c r="O30" s="26">
        <f>SUM(M30:N30)</f>
        <v>0</v>
      </c>
      <c r="P30" s="60">
        <f>(O30/5)*100</f>
        <v>0</v>
      </c>
      <c r="Q30" s="10">
        <v>6</v>
      </c>
      <c r="R30" s="10">
        <v>2</v>
      </c>
      <c r="S30" s="10">
        <v>1</v>
      </c>
      <c r="T30" s="10">
        <v>7</v>
      </c>
      <c r="U30" s="26">
        <f>SUM(Q30:T30)</f>
        <v>16</v>
      </c>
      <c r="V30" s="60">
        <f>(U30/21)*100</f>
        <v>76.19047619047619</v>
      </c>
      <c r="W30" s="10">
        <v>3</v>
      </c>
      <c r="X30" s="26">
        <f>SUM(W30)</f>
        <v>3</v>
      </c>
      <c r="Y30" s="60">
        <f>(X30/5)*100</f>
        <v>60</v>
      </c>
      <c r="Z30" s="10">
        <v>0</v>
      </c>
      <c r="AA30" s="10">
        <v>3</v>
      </c>
      <c r="AB30" s="10">
        <v>1</v>
      </c>
      <c r="AC30" s="10">
        <v>4</v>
      </c>
      <c r="AD30" s="10">
        <v>0</v>
      </c>
      <c r="AE30" s="10">
        <v>0</v>
      </c>
      <c r="AF30" s="10">
        <v>1</v>
      </c>
      <c r="AG30" s="26">
        <f t="shared" si="1"/>
        <v>9</v>
      </c>
      <c r="AH30" s="60">
        <f>(AG30/52)*100</f>
        <v>17.307692307692307</v>
      </c>
      <c r="AI30" s="10">
        <v>2</v>
      </c>
      <c r="AJ30" s="10">
        <v>5</v>
      </c>
      <c r="AK30" s="10">
        <v>2</v>
      </c>
      <c r="AL30" s="10">
        <v>1</v>
      </c>
      <c r="AN30" s="10">
        <v>0</v>
      </c>
      <c r="AO30" s="10">
        <v>5</v>
      </c>
      <c r="AP30" s="10">
        <v>3</v>
      </c>
      <c r="AQ30" s="10">
        <v>2</v>
      </c>
      <c r="AR30" s="10">
        <v>4</v>
      </c>
      <c r="AS30" s="10">
        <v>2</v>
      </c>
      <c r="AT30" s="10">
        <v>0</v>
      </c>
      <c r="AU30" s="10">
        <v>2</v>
      </c>
      <c r="AW30" s="10">
        <v>4</v>
      </c>
      <c r="AX30" s="10">
        <v>1</v>
      </c>
      <c r="AY30" s="10">
        <v>0</v>
      </c>
      <c r="AZ30" s="26">
        <f t="shared" si="2"/>
        <v>33</v>
      </c>
      <c r="BA30" s="60">
        <f>(AZ30/61)*100</f>
        <v>54.098360655737707</v>
      </c>
      <c r="BC30" s="10">
        <v>1</v>
      </c>
      <c r="BD30" s="10">
        <v>1</v>
      </c>
      <c r="BE30" s="10">
        <v>10</v>
      </c>
      <c r="BF30" s="10">
        <v>0</v>
      </c>
      <c r="BG30" s="10">
        <v>1</v>
      </c>
      <c r="BH30" s="10">
        <v>1</v>
      </c>
      <c r="BJ30" s="10">
        <v>1</v>
      </c>
      <c r="BL30" s="10">
        <v>2</v>
      </c>
      <c r="BM30" s="10">
        <v>1</v>
      </c>
      <c r="BN30" s="10">
        <v>4</v>
      </c>
      <c r="BS30" s="10">
        <v>4</v>
      </c>
      <c r="BT30" s="26">
        <f>SUM(BB30:BS30)</f>
        <v>26</v>
      </c>
      <c r="BU30" s="60">
        <f>(BT30/63)*100</f>
        <v>41.269841269841265</v>
      </c>
      <c r="BW30" s="107">
        <f t="shared" si="3"/>
        <v>96</v>
      </c>
      <c r="BX30" s="109">
        <f>(BW30/237)*100</f>
        <v>40.506329113924053</v>
      </c>
    </row>
    <row r="31" spans="1:76" x14ac:dyDescent="0.2">
      <c r="A31" s="19" t="s">
        <v>53</v>
      </c>
      <c r="B31" s="36">
        <v>0</v>
      </c>
      <c r="C31" s="36">
        <v>0</v>
      </c>
      <c r="D31" s="36">
        <v>0</v>
      </c>
      <c r="E31" s="26">
        <f>SUM(B31:D31)</f>
        <v>0</v>
      </c>
      <c r="F31" s="60">
        <f>(E31/15)*100</f>
        <v>0</v>
      </c>
      <c r="G31" s="10">
        <v>0</v>
      </c>
      <c r="I31" s="10">
        <v>0</v>
      </c>
      <c r="J31" s="10">
        <v>1</v>
      </c>
      <c r="K31" s="26">
        <f>SUM(G31:J31)</f>
        <v>1</v>
      </c>
      <c r="L31" s="60">
        <f>(K31/15)*100</f>
        <v>6.666666666666667</v>
      </c>
      <c r="M31" s="10">
        <v>0</v>
      </c>
      <c r="N31" s="10">
        <v>0</v>
      </c>
      <c r="O31" s="26">
        <f>SUM(M31:N31)</f>
        <v>0</v>
      </c>
      <c r="P31" s="60">
        <f>(O31/5)*100</f>
        <v>0</v>
      </c>
      <c r="Q31" s="10">
        <v>1</v>
      </c>
      <c r="R31" s="10">
        <v>0</v>
      </c>
      <c r="S31" s="10">
        <v>0</v>
      </c>
      <c r="T31" s="10">
        <v>0</v>
      </c>
      <c r="U31" s="26">
        <f>SUM(Q31:T31)</f>
        <v>1</v>
      </c>
      <c r="V31" s="60">
        <f>(U31/21)*100</f>
        <v>4.7619047619047619</v>
      </c>
      <c r="W31" s="10">
        <v>1</v>
      </c>
      <c r="X31" s="26">
        <f>SUM(W31)</f>
        <v>1</v>
      </c>
      <c r="Y31" s="60">
        <f>(X31/5)*100</f>
        <v>20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1</v>
      </c>
      <c r="AF31" s="10">
        <v>0</v>
      </c>
      <c r="AG31" s="26">
        <f t="shared" si="1"/>
        <v>1</v>
      </c>
      <c r="AH31" s="60">
        <f>(AG31/52)*100</f>
        <v>1.9230769230769231</v>
      </c>
      <c r="AI31" s="10">
        <v>0</v>
      </c>
      <c r="AJ31" s="10">
        <v>1</v>
      </c>
      <c r="AK31" s="10">
        <v>0</v>
      </c>
      <c r="AL31" s="10">
        <v>0</v>
      </c>
      <c r="AN31" s="10">
        <v>0</v>
      </c>
      <c r="AO31" s="10">
        <v>1</v>
      </c>
      <c r="AP31" s="10">
        <v>0</v>
      </c>
      <c r="AQ31" s="10">
        <v>0</v>
      </c>
      <c r="AR31" s="10">
        <v>0</v>
      </c>
      <c r="AS31" s="10">
        <v>0</v>
      </c>
      <c r="AT31" s="10">
        <v>2</v>
      </c>
      <c r="AU31" s="10">
        <v>0</v>
      </c>
      <c r="AW31" s="10">
        <v>0</v>
      </c>
      <c r="AX31" s="10">
        <v>1</v>
      </c>
      <c r="AY31" s="10">
        <v>0</v>
      </c>
      <c r="AZ31" s="26">
        <f t="shared" si="2"/>
        <v>5</v>
      </c>
      <c r="BA31" s="60">
        <f>(AZ31/61)*100</f>
        <v>8.1967213114754092</v>
      </c>
      <c r="BC31" s="10">
        <v>0</v>
      </c>
      <c r="BD31" s="10">
        <v>0</v>
      </c>
      <c r="BE31" s="10">
        <v>1</v>
      </c>
      <c r="BF31" s="10">
        <v>0</v>
      </c>
      <c r="BG31" s="10">
        <v>0</v>
      </c>
      <c r="BH31" s="10">
        <v>0</v>
      </c>
      <c r="BJ31" s="10">
        <v>0</v>
      </c>
      <c r="BL31" s="10">
        <v>0</v>
      </c>
      <c r="BM31" s="10">
        <v>0</v>
      </c>
      <c r="BN31" s="10">
        <v>0</v>
      </c>
      <c r="BS31" s="10">
        <v>0</v>
      </c>
      <c r="BT31" s="26">
        <f>SUM(BB31:BS31)</f>
        <v>1</v>
      </c>
      <c r="BU31" s="60">
        <f>(BT31/63)*100</f>
        <v>1.5873015873015872</v>
      </c>
      <c r="BW31" s="107">
        <f t="shared" si="3"/>
        <v>10</v>
      </c>
      <c r="BX31" s="109">
        <f>(BW31/237)*100</f>
        <v>4.2194092827004219</v>
      </c>
    </row>
    <row r="32" spans="1:76" x14ac:dyDescent="0.2">
      <c r="A32" s="19" t="s">
        <v>625</v>
      </c>
      <c r="B32" s="36">
        <v>2</v>
      </c>
      <c r="C32" s="36">
        <v>0</v>
      </c>
      <c r="D32" s="36">
        <v>0</v>
      </c>
      <c r="E32" s="26">
        <f>SUM(B32:D32)</f>
        <v>2</v>
      </c>
      <c r="F32" s="60">
        <f>(E32/15)*100</f>
        <v>13.333333333333334</v>
      </c>
      <c r="G32" s="10">
        <v>0</v>
      </c>
      <c r="I32" s="10">
        <v>0</v>
      </c>
      <c r="J32" s="10">
        <v>0</v>
      </c>
      <c r="K32" s="26">
        <f>SUM(G32:J32)</f>
        <v>0</v>
      </c>
      <c r="L32" s="60">
        <f>(K32/15)*100</f>
        <v>0</v>
      </c>
      <c r="M32" s="10">
        <v>0</v>
      </c>
      <c r="N32" s="10">
        <v>0</v>
      </c>
      <c r="O32" s="26">
        <f>SUM(M32:N32)</f>
        <v>0</v>
      </c>
      <c r="P32" s="60">
        <f>(O32/5)*100</f>
        <v>0</v>
      </c>
      <c r="Q32" s="10">
        <v>1</v>
      </c>
      <c r="R32" s="10">
        <v>0</v>
      </c>
      <c r="S32" s="10">
        <v>0</v>
      </c>
      <c r="T32" s="10">
        <v>0</v>
      </c>
      <c r="U32" s="26">
        <f>SUM(Q32:T32)</f>
        <v>1</v>
      </c>
      <c r="V32" s="60">
        <f>(U32/21)*100</f>
        <v>4.7619047619047619</v>
      </c>
      <c r="W32" s="10">
        <v>0</v>
      </c>
      <c r="X32" s="26">
        <f>SUM(W32)</f>
        <v>0</v>
      </c>
      <c r="Y32" s="60">
        <f>(X32/5)*100</f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26">
        <f t="shared" si="1"/>
        <v>0</v>
      </c>
      <c r="AH32" s="60">
        <f>(AG32/52)*100</f>
        <v>0</v>
      </c>
      <c r="AI32" s="10">
        <v>1</v>
      </c>
      <c r="AJ32" s="10">
        <v>0</v>
      </c>
      <c r="AK32" s="10">
        <v>0</v>
      </c>
      <c r="AL32" s="10">
        <v>0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>
        <v>1</v>
      </c>
      <c r="AT32" s="10">
        <v>0</v>
      </c>
      <c r="AU32" s="10">
        <v>0</v>
      </c>
      <c r="AW32" s="10">
        <v>0</v>
      </c>
      <c r="AX32" s="10">
        <v>1</v>
      </c>
      <c r="AY32" s="10">
        <v>0</v>
      </c>
      <c r="AZ32" s="26">
        <f t="shared" si="2"/>
        <v>3</v>
      </c>
      <c r="BA32" s="60">
        <f>(AZ32/61)*100</f>
        <v>4.918032786885246</v>
      </c>
      <c r="BC32" s="10">
        <v>0</v>
      </c>
      <c r="BD32" s="10">
        <v>0</v>
      </c>
      <c r="BE32" s="10">
        <v>0</v>
      </c>
      <c r="BF32" s="10">
        <v>0</v>
      </c>
      <c r="BG32" s="10">
        <v>0</v>
      </c>
      <c r="BH32" s="10">
        <v>0</v>
      </c>
      <c r="BJ32" s="10">
        <v>0</v>
      </c>
      <c r="BL32" s="10">
        <v>0</v>
      </c>
      <c r="BM32" s="10">
        <v>0</v>
      </c>
      <c r="BN32" s="10">
        <v>0</v>
      </c>
      <c r="BS32" s="10">
        <v>0</v>
      </c>
      <c r="BT32" s="26">
        <f>SUM(BB32:BS32)</f>
        <v>0</v>
      </c>
      <c r="BU32" s="60">
        <f>(BT32/63)*100</f>
        <v>0</v>
      </c>
      <c r="BW32" s="107">
        <f t="shared" si="3"/>
        <v>6</v>
      </c>
      <c r="BX32" s="109">
        <f>(BW32/237)*100</f>
        <v>2.5316455696202533</v>
      </c>
    </row>
    <row r="33" spans="1:76" x14ac:dyDescent="0.2">
      <c r="A33" s="19" t="s">
        <v>54</v>
      </c>
      <c r="B33" s="36">
        <v>0</v>
      </c>
      <c r="C33" s="36">
        <v>5</v>
      </c>
      <c r="D33" s="36">
        <v>1</v>
      </c>
      <c r="E33" s="26">
        <f>SUM(B33:D33)</f>
        <v>6</v>
      </c>
      <c r="F33" s="60">
        <f>(E33/15)*100</f>
        <v>40</v>
      </c>
      <c r="G33" s="10">
        <v>1</v>
      </c>
      <c r="I33" s="10">
        <v>0</v>
      </c>
      <c r="J33" s="10">
        <v>1</v>
      </c>
      <c r="K33" s="26">
        <f>SUM(G33:J33)</f>
        <v>2</v>
      </c>
      <c r="L33" s="60">
        <f>(K33/15)*100</f>
        <v>13.333333333333334</v>
      </c>
      <c r="M33" s="10">
        <v>0</v>
      </c>
      <c r="N33" s="10">
        <v>0</v>
      </c>
      <c r="O33" s="26">
        <f>SUM(M33:N33)</f>
        <v>0</v>
      </c>
      <c r="P33" s="60">
        <f>(O33/5)*100</f>
        <v>0</v>
      </c>
      <c r="Q33" s="10">
        <v>0</v>
      </c>
      <c r="R33" s="10">
        <v>0</v>
      </c>
      <c r="S33" s="10">
        <v>2</v>
      </c>
      <c r="T33" s="10">
        <v>0</v>
      </c>
      <c r="U33" s="26">
        <f>SUM(Q33:T33)</f>
        <v>2</v>
      </c>
      <c r="V33" s="60">
        <f>(U33/21)*100</f>
        <v>9.5238095238095237</v>
      </c>
      <c r="W33" s="10">
        <v>1</v>
      </c>
      <c r="X33" s="26">
        <f>SUM(W33)</f>
        <v>1</v>
      </c>
      <c r="Y33" s="60">
        <f>(X33/5)*100</f>
        <v>20</v>
      </c>
      <c r="Z33" s="10">
        <v>0</v>
      </c>
      <c r="AA33" s="10">
        <v>0</v>
      </c>
      <c r="AB33" s="10">
        <v>0</v>
      </c>
      <c r="AC33" s="10">
        <v>0</v>
      </c>
      <c r="AD33" s="10">
        <v>1</v>
      </c>
      <c r="AE33" s="10">
        <v>0</v>
      </c>
      <c r="AF33" s="10">
        <v>0</v>
      </c>
      <c r="AG33" s="26">
        <f t="shared" si="1"/>
        <v>1</v>
      </c>
      <c r="AH33" s="60">
        <f>(AG33/52)*100</f>
        <v>1.9230769230769231</v>
      </c>
      <c r="AI33" s="10">
        <v>1</v>
      </c>
      <c r="AJ33" s="10">
        <v>0</v>
      </c>
      <c r="AK33" s="10">
        <v>0</v>
      </c>
      <c r="AL33" s="10">
        <v>0</v>
      </c>
      <c r="AN33" s="10">
        <v>1</v>
      </c>
      <c r="AO33" s="10">
        <v>0</v>
      </c>
      <c r="AP33" s="10">
        <v>0</v>
      </c>
      <c r="AQ33" s="10">
        <v>0</v>
      </c>
      <c r="AR33" s="10">
        <v>0</v>
      </c>
      <c r="AS33" s="10">
        <v>0</v>
      </c>
      <c r="AT33" s="10">
        <v>0</v>
      </c>
      <c r="AU33" s="10">
        <v>0</v>
      </c>
      <c r="AW33" s="10">
        <v>0</v>
      </c>
      <c r="AX33" s="10">
        <v>0</v>
      </c>
      <c r="AY33" s="10">
        <v>3</v>
      </c>
      <c r="AZ33" s="26">
        <f t="shared" si="2"/>
        <v>5</v>
      </c>
      <c r="BA33" s="60">
        <f>(AZ33/61)*100</f>
        <v>8.1967213114754092</v>
      </c>
      <c r="BC33" s="10">
        <v>0</v>
      </c>
      <c r="BD33" s="10">
        <v>0</v>
      </c>
      <c r="BE33" s="10">
        <v>0</v>
      </c>
      <c r="BF33" s="10">
        <v>0</v>
      </c>
      <c r="BG33" s="10">
        <v>1</v>
      </c>
      <c r="BH33" s="10">
        <v>2</v>
      </c>
      <c r="BJ33" s="10">
        <v>0</v>
      </c>
      <c r="BL33" s="10">
        <v>0</v>
      </c>
      <c r="BM33" s="10">
        <v>1</v>
      </c>
      <c r="BN33" s="10">
        <v>0</v>
      </c>
      <c r="BS33" s="10">
        <v>0</v>
      </c>
      <c r="BT33" s="26">
        <f>SUM(BB33:BS33)</f>
        <v>4</v>
      </c>
      <c r="BU33" s="60">
        <f>(BT33/63)*100</f>
        <v>6.3492063492063489</v>
      </c>
      <c r="BW33" s="107">
        <f t="shared" si="3"/>
        <v>21</v>
      </c>
      <c r="BX33" s="109">
        <f>(BW33/237)*100</f>
        <v>8.8607594936708853</v>
      </c>
    </row>
    <row r="34" spans="1:76" ht="22.5" x14ac:dyDescent="0.2">
      <c r="A34" s="120" t="s">
        <v>626</v>
      </c>
      <c r="H34" s="10" t="s">
        <v>63</v>
      </c>
      <c r="L34" s="60"/>
      <c r="O34" s="105"/>
      <c r="P34" s="60"/>
      <c r="U34" s="105"/>
      <c r="V34" s="60"/>
      <c r="X34" s="105"/>
      <c r="Y34" s="60"/>
      <c r="AH34" s="60"/>
      <c r="AQ34" s="10" t="s">
        <v>306</v>
      </c>
      <c r="AV34" s="10" t="s">
        <v>306</v>
      </c>
      <c r="BA34" s="60"/>
      <c r="BI34" s="10" t="s">
        <v>306</v>
      </c>
      <c r="BK34" s="10" t="s">
        <v>306</v>
      </c>
      <c r="BL34" s="10" t="s">
        <v>306</v>
      </c>
      <c r="BO34" s="10" t="s">
        <v>306</v>
      </c>
      <c r="BP34" s="10" t="s">
        <v>306</v>
      </c>
      <c r="BQ34" s="10" t="s">
        <v>306</v>
      </c>
      <c r="BR34" s="10" t="s">
        <v>306</v>
      </c>
      <c r="BT34" s="105"/>
      <c r="BU34" s="60"/>
      <c r="BX34" s="109"/>
    </row>
    <row r="35" spans="1:76" x14ac:dyDescent="0.2">
      <c r="A35" s="19" t="s">
        <v>55</v>
      </c>
      <c r="B35" s="36">
        <v>0</v>
      </c>
      <c r="C35" s="36">
        <v>2</v>
      </c>
      <c r="D35" s="36">
        <v>6</v>
      </c>
      <c r="E35" s="26">
        <f>SUM(B35:D35)</f>
        <v>8</v>
      </c>
      <c r="F35" s="60">
        <f>(E35/12)*100</f>
        <v>66.666666666666657</v>
      </c>
      <c r="G35" s="10">
        <v>2</v>
      </c>
      <c r="I35" s="10">
        <v>0</v>
      </c>
      <c r="J35" s="10">
        <v>9</v>
      </c>
      <c r="K35" s="26">
        <f>SUM(G35:J35)</f>
        <v>11</v>
      </c>
      <c r="L35" s="60">
        <f>(K35/13)*100</f>
        <v>84.615384615384613</v>
      </c>
      <c r="M35" s="10">
        <v>5</v>
      </c>
      <c r="N35" s="10">
        <v>4</v>
      </c>
      <c r="O35" s="26">
        <f>SUM(M35:N35)</f>
        <v>9</v>
      </c>
      <c r="P35" s="60">
        <f>(O35/11)*100</f>
        <v>81.818181818181827</v>
      </c>
      <c r="Q35" s="10">
        <v>8</v>
      </c>
      <c r="R35" s="10">
        <v>3</v>
      </c>
      <c r="S35" s="10">
        <v>4</v>
      </c>
      <c r="T35" s="10">
        <v>0</v>
      </c>
      <c r="U35" s="26">
        <f>SUM(Q35:T35)</f>
        <v>15</v>
      </c>
      <c r="V35" s="60">
        <f>(U35/16)*100</f>
        <v>93.75</v>
      </c>
      <c r="W35" s="10">
        <v>4</v>
      </c>
      <c r="X35" s="26">
        <f>SUM(W35)</f>
        <v>4</v>
      </c>
      <c r="Y35" s="60">
        <f>(X35/4)*100</f>
        <v>100</v>
      </c>
      <c r="Z35" s="10">
        <v>0</v>
      </c>
      <c r="AA35" s="10">
        <v>4</v>
      </c>
      <c r="AB35" s="10">
        <v>5</v>
      </c>
      <c r="AC35" s="10">
        <v>11</v>
      </c>
      <c r="AD35" s="10">
        <v>3</v>
      </c>
      <c r="AE35" s="10">
        <v>1</v>
      </c>
      <c r="AF35" s="10">
        <v>6</v>
      </c>
      <c r="AG35" s="26">
        <f t="shared" si="1"/>
        <v>30</v>
      </c>
      <c r="AH35" s="60">
        <f>(AG35/39)*100</f>
        <v>76.923076923076934</v>
      </c>
      <c r="AI35" s="10">
        <v>3</v>
      </c>
      <c r="AJ35" s="10">
        <v>3</v>
      </c>
      <c r="AK35" s="10">
        <v>0</v>
      </c>
      <c r="AL35" s="10">
        <v>1</v>
      </c>
      <c r="AM35" s="10">
        <v>2</v>
      </c>
      <c r="AN35" s="10">
        <v>1</v>
      </c>
      <c r="AO35" s="10">
        <v>11</v>
      </c>
      <c r="AP35" s="10">
        <v>2</v>
      </c>
      <c r="AR35" s="10">
        <v>3</v>
      </c>
      <c r="AS35" s="10">
        <v>5</v>
      </c>
      <c r="AT35" s="10">
        <v>4</v>
      </c>
      <c r="AU35" s="10">
        <v>2</v>
      </c>
      <c r="AW35" s="10">
        <v>4</v>
      </c>
      <c r="AX35" s="10">
        <v>5</v>
      </c>
      <c r="AY35" s="10">
        <v>3</v>
      </c>
      <c r="AZ35" s="26">
        <f t="shared" si="2"/>
        <v>49</v>
      </c>
      <c r="BA35" s="60">
        <f>(AZ35/60)*100</f>
        <v>81.666666666666671</v>
      </c>
      <c r="BB35" s="10">
        <v>1</v>
      </c>
      <c r="BC35" s="10">
        <v>0</v>
      </c>
      <c r="BD35" s="10">
        <v>3</v>
      </c>
      <c r="BE35" s="10">
        <v>17</v>
      </c>
      <c r="BF35" s="10">
        <v>1</v>
      </c>
      <c r="BG35" s="10">
        <v>4</v>
      </c>
      <c r="BH35" s="10">
        <v>3</v>
      </c>
      <c r="BJ35" s="10">
        <v>1</v>
      </c>
      <c r="BM35" s="10">
        <v>4</v>
      </c>
      <c r="BN35" s="10">
        <v>4</v>
      </c>
      <c r="BS35" s="10">
        <v>4</v>
      </c>
      <c r="BT35" s="26">
        <f>SUM(BB35:BS35)</f>
        <v>42</v>
      </c>
      <c r="BU35" s="60">
        <f>(BT35/53)*100</f>
        <v>79.245283018867923</v>
      </c>
      <c r="BW35" s="107">
        <f t="shared" si="3"/>
        <v>168</v>
      </c>
      <c r="BX35" s="109">
        <f>(BW35/208)*100</f>
        <v>80.769230769230774</v>
      </c>
    </row>
    <row r="36" spans="1:76" x14ac:dyDescent="0.2">
      <c r="A36" s="19" t="s">
        <v>56</v>
      </c>
      <c r="B36" s="36">
        <v>2</v>
      </c>
      <c r="C36" s="36">
        <v>0</v>
      </c>
      <c r="D36" s="36">
        <v>2</v>
      </c>
      <c r="E36" s="26">
        <f>SUM(B36:D36)</f>
        <v>4</v>
      </c>
      <c r="F36" s="60">
        <f>(E36/12)*100</f>
        <v>33.333333333333329</v>
      </c>
      <c r="G36" s="10">
        <v>1</v>
      </c>
      <c r="I36" s="10">
        <v>0</v>
      </c>
      <c r="J36" s="10">
        <v>1</v>
      </c>
      <c r="K36" s="26">
        <f>SUM(G36:J36)</f>
        <v>2</v>
      </c>
      <c r="L36" s="60">
        <f>(K36/13)*100</f>
        <v>15.384615384615385</v>
      </c>
      <c r="M36" s="10">
        <v>2</v>
      </c>
      <c r="N36" s="10">
        <v>0</v>
      </c>
      <c r="O36" s="26">
        <f>SUM(M36:N36)</f>
        <v>2</v>
      </c>
      <c r="P36" s="60">
        <f>(O36/11)*100</f>
        <v>18.181818181818183</v>
      </c>
      <c r="Q36" s="10">
        <v>0</v>
      </c>
      <c r="R36" s="10">
        <v>0</v>
      </c>
      <c r="S36" s="10">
        <v>1</v>
      </c>
      <c r="T36" s="10">
        <v>0</v>
      </c>
      <c r="U36" s="26">
        <f>SUM(Q36:T36)</f>
        <v>1</v>
      </c>
      <c r="V36" s="60">
        <f>(U36/16)*100</f>
        <v>6.25</v>
      </c>
      <c r="W36" s="10">
        <v>0</v>
      </c>
      <c r="X36" s="26">
        <f>SUM(W36)</f>
        <v>0</v>
      </c>
      <c r="Y36" s="60">
        <f>(X36/4)*100</f>
        <v>0</v>
      </c>
      <c r="Z36" s="10">
        <v>2</v>
      </c>
      <c r="AA36" s="10">
        <v>1</v>
      </c>
      <c r="AB36" s="10">
        <v>0</v>
      </c>
      <c r="AC36" s="10">
        <v>5</v>
      </c>
      <c r="AD36" s="10">
        <v>0</v>
      </c>
      <c r="AE36" s="10">
        <v>1</v>
      </c>
      <c r="AF36" s="10">
        <v>0</v>
      </c>
      <c r="AG36" s="26">
        <f t="shared" si="1"/>
        <v>9</v>
      </c>
      <c r="AH36" s="60">
        <f>(AG36/39)*100</f>
        <v>23.076923076923077</v>
      </c>
      <c r="AI36" s="10">
        <v>0</v>
      </c>
      <c r="AJ36" s="10">
        <v>0</v>
      </c>
      <c r="AK36" s="10">
        <v>0</v>
      </c>
      <c r="AL36" s="10">
        <v>0</v>
      </c>
      <c r="AM36" s="10">
        <v>1</v>
      </c>
      <c r="AN36" s="10">
        <v>1</v>
      </c>
      <c r="AO36" s="10">
        <v>3</v>
      </c>
      <c r="AP36" s="10">
        <v>0</v>
      </c>
      <c r="AR36" s="10">
        <v>4</v>
      </c>
      <c r="AS36" s="10">
        <v>0</v>
      </c>
      <c r="AT36" s="10">
        <v>0</v>
      </c>
      <c r="AU36" s="10">
        <v>0</v>
      </c>
      <c r="AW36" s="10">
        <v>1</v>
      </c>
      <c r="AX36" s="10">
        <v>1</v>
      </c>
      <c r="AY36" s="10">
        <v>0</v>
      </c>
      <c r="AZ36" s="26">
        <f t="shared" si="2"/>
        <v>11</v>
      </c>
      <c r="BA36" s="60">
        <f>(AZ36/60)*100</f>
        <v>18.333333333333332</v>
      </c>
      <c r="BB36" s="10">
        <v>0</v>
      </c>
      <c r="BC36" s="10">
        <v>1</v>
      </c>
      <c r="BD36" s="10">
        <v>2</v>
      </c>
      <c r="BE36" s="10">
        <v>7</v>
      </c>
      <c r="BF36" s="10">
        <v>0</v>
      </c>
      <c r="BG36" s="10">
        <v>1</v>
      </c>
      <c r="BH36" s="10">
        <v>0</v>
      </c>
      <c r="BJ36" s="10">
        <v>0</v>
      </c>
      <c r="BM36" s="10">
        <v>0</v>
      </c>
      <c r="BN36" s="10">
        <v>0</v>
      </c>
      <c r="BS36" s="10">
        <v>0</v>
      </c>
      <c r="BT36" s="26">
        <f>SUM(BB36:BS36)</f>
        <v>11</v>
      </c>
      <c r="BU36" s="60">
        <f>(BT36/53)*100</f>
        <v>20.754716981132077</v>
      </c>
      <c r="BW36" s="107">
        <f t="shared" si="3"/>
        <v>40</v>
      </c>
      <c r="BX36" s="109">
        <f>(BW36/208)*100</f>
        <v>19.230769230769234</v>
      </c>
    </row>
    <row r="37" spans="1:76" x14ac:dyDescent="0.2">
      <c r="BW37" s="107">
        <f t="shared" si="3"/>
        <v>0</v>
      </c>
      <c r="BX37" s="109"/>
    </row>
  </sheetData>
  <phoneticPr fontId="0" type="noConversion"/>
  <pageMargins left="0.75" right="0.75" top="1" bottom="1" header="0" footer="0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Forma de citar</vt:lpstr>
      <vt:lpstr>Valores cuadros</vt:lpstr>
      <vt:lpstr>censos</vt:lpstr>
      <vt:lpstr>Esfuerzo</vt:lpstr>
      <vt:lpstr>Estado proyecto</vt:lpstr>
      <vt:lpstr>Resumen entrevistas</vt:lpstr>
    </vt:vector>
  </TitlesOfParts>
  <Company>Instituto de Biologia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Estacion de Biologia Tropical Chamela</dc:creator>
  <cp:lastModifiedBy>Francisco Guzmán Mérida</cp:lastModifiedBy>
  <dcterms:created xsi:type="dcterms:W3CDTF">2002-09-08T15:44:02Z</dcterms:created>
  <dcterms:modified xsi:type="dcterms:W3CDTF">2016-04-28T17:01:54Z</dcterms:modified>
</cp:coreProperties>
</file>