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embeddings/oleObject8.bin" ContentType="application/vnd.openxmlformats-officedocument.oleObject"/>
  <Override PartName="/xl/embeddings/oleObject14.bin" ContentType="application/vnd.openxmlformats-officedocument.oleObject"/>
  <Override PartName="/xl/embeddings/oleObject23.bin" ContentType="application/vnd.openxmlformats-officedocument.oleObject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embeddings/oleObject6.bin" ContentType="application/vnd.openxmlformats-officedocument.oleObject"/>
  <Override PartName="/xl/embeddings/oleObject12.bin" ContentType="application/vnd.openxmlformats-officedocument.oleObject"/>
  <Override PartName="/xl/embeddings/oleObject21.bin" ContentType="application/vnd.openxmlformats-officedocument.oleObject"/>
  <Override PartName="/xl/worksheets/sheet7.xml" ContentType="application/vnd.openxmlformats-officedocument.spreadsheetml.worksheet+xml"/>
  <Override PartName="/xl/charts/chart2.xml" ContentType="application/vnd.openxmlformats-officedocument.drawingml.chart+xml"/>
  <Override PartName="/xl/embeddings/oleObject4.bin" ContentType="application/vnd.openxmlformats-officedocument.oleObject"/>
  <Override PartName="/xl/embeddings/oleObject10.bin" ContentType="application/vnd.openxmlformats-officedocument.oleObject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harts/chart16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embeddings/oleObject18.bin" ContentType="application/vnd.openxmlformats-officedocument.oleObject"/>
  <Override PartName="/xl/embeddings/oleObject19.bin" ContentType="application/vnd.openxmlformats-officedocument.oleObject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embeddings/oleObject9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embeddings/oleObject7.bin" ContentType="application/vnd.openxmlformats-officedocument.oleObject"/>
  <Override PartName="/xl/embeddings/oleObject15.bin" ContentType="application/vnd.openxmlformats-officedocument.oleObject"/>
  <Override PartName="/xl/charts/chart10.xml" ContentType="application/vnd.openxmlformats-officedocument.drawingml.chart+xml"/>
  <Override PartName="/xl/embeddings/oleObject24.bin" ContentType="application/vnd.openxmlformats-officedocument.oleObject"/>
  <Override PartName="/xl/charts/chart5.xml" ContentType="application/vnd.openxmlformats-officedocument.drawingml.chart+xml"/>
  <Override PartName="/xl/embeddings/oleObject5.bin" ContentType="application/vnd.openxmlformats-officedocument.oleObject"/>
  <Override PartName="/xl/embeddings/oleObject13.bin" ContentType="application/vnd.openxmlformats-officedocument.oleObject"/>
  <Override PartName="/xl/embeddings/oleObject22.bin" ContentType="application/vnd.openxmlformats-officedocument.oleObject"/>
  <Override PartName="/xl/worksheets/sheet6.xml" ContentType="application/vnd.openxmlformats-officedocument.spreadsheetml.worksheet+xml"/>
  <Override PartName="/xl/charts/chart3.xml" ContentType="application/vnd.openxmlformats-officedocument.drawingml.chart+xml"/>
  <Override PartName="/xl/embeddings/oleObject3.bin" ContentType="application/vnd.openxmlformats-officedocument.oleObject"/>
  <Override PartName="/xl/embeddings/oleObject11.bin" ContentType="application/vnd.openxmlformats-officedocument.oleObject"/>
  <Override PartName="/xl/embeddings/oleObject20.bin" ContentType="application/vnd.openxmlformats-officedocument.oleObject"/>
  <Default Extension="emf" ContentType="image/x-emf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30" windowWidth="5925" windowHeight="4245"/>
  </bookViews>
  <sheets>
    <sheet name="Forma de citar" sheetId="7" r:id="rId1"/>
    <sheet name="datos" sheetId="1" r:id="rId2"/>
    <sheet name="tabla" sheetId="2" r:id="rId3"/>
    <sheet name="prom" sheetId="3" r:id="rId4"/>
    <sheet name="sta" sheetId="4" r:id="rId5"/>
    <sheet name="corre" sheetId="5" r:id="rId6"/>
    <sheet name="STD DIETAS" sheetId="6" r:id="rId7"/>
  </sheets>
  <calcPr calcId="125725"/>
</workbook>
</file>

<file path=xl/calcChain.xml><?xml version="1.0" encoding="utf-8"?>
<calcChain xmlns="http://schemas.openxmlformats.org/spreadsheetml/2006/main">
  <c r="W15" i="1"/>
  <c r="Y15" s="1"/>
  <c r="AF15"/>
  <c r="AH15" s="1"/>
  <c r="AO15"/>
  <c r="AQ15" s="1"/>
  <c r="AX15"/>
  <c r="AZ15" s="1"/>
  <c r="BG15"/>
  <c r="BI15" s="1"/>
  <c r="E16"/>
  <c r="G16" s="1"/>
  <c r="N16"/>
  <c r="P16" s="1"/>
  <c r="W16"/>
  <c r="Y16" s="1"/>
  <c r="AF16"/>
  <c r="AH16" s="1"/>
  <c r="AO16"/>
  <c r="AQ16" s="1"/>
  <c r="AX16"/>
  <c r="AZ16" s="1"/>
  <c r="BG16"/>
  <c r="BI16" s="1"/>
  <c r="BP16"/>
  <c r="BR16" s="1"/>
  <c r="E17"/>
  <c r="G17" s="1"/>
  <c r="N17"/>
  <c r="P17" s="1"/>
  <c r="W17"/>
  <c r="Y17" s="1"/>
  <c r="AF17"/>
  <c r="AH17" s="1"/>
  <c r="AO17"/>
  <c r="AQ17" s="1"/>
  <c r="AX17"/>
  <c r="AZ17" s="1"/>
  <c r="BG17"/>
  <c r="BI17" s="1"/>
  <c r="E18"/>
  <c r="G18" s="1"/>
  <c r="N18"/>
  <c r="P18" s="1"/>
  <c r="W18"/>
  <c r="Y18" s="1"/>
  <c r="AF18"/>
  <c r="AH18" s="1"/>
  <c r="AO18"/>
  <c r="AQ18" s="1"/>
  <c r="AX18"/>
  <c r="AZ18" s="1"/>
  <c r="BG18"/>
  <c r="BI18" s="1"/>
  <c r="BP18"/>
  <c r="BR18" s="1"/>
  <c r="E19"/>
  <c r="G19" s="1"/>
  <c r="N19"/>
  <c r="P19" s="1"/>
  <c r="W19"/>
  <c r="Y19" s="1"/>
  <c r="AF19"/>
  <c r="AH19" s="1"/>
  <c r="AO19"/>
  <c r="AQ19" s="1"/>
  <c r="AX19"/>
  <c r="AZ19" s="1"/>
  <c r="BG19"/>
  <c r="BI19" s="1"/>
  <c r="BP19"/>
  <c r="BR19" s="1"/>
  <c r="E20"/>
  <c r="G20" s="1"/>
  <c r="N20"/>
  <c r="P20" s="1"/>
  <c r="W20"/>
  <c r="Y20" s="1"/>
  <c r="AF20"/>
  <c r="AH20" s="1"/>
  <c r="AO20"/>
  <c r="AQ20" s="1"/>
  <c r="AX20"/>
  <c r="AZ20" s="1"/>
  <c r="BG20"/>
  <c r="BI20" s="1"/>
  <c r="BP20"/>
  <c r="BR20" s="1"/>
  <c r="W21"/>
  <c r="Y21" s="1"/>
  <c r="AF21"/>
  <c r="AH21" s="1"/>
  <c r="AO21"/>
  <c r="AQ21" s="1"/>
  <c r="AX21"/>
  <c r="AZ21" s="1"/>
  <c r="BG21"/>
  <c r="BI21" s="1"/>
  <c r="BP21"/>
  <c r="BR21" s="1"/>
  <c r="E22"/>
  <c r="G22" s="1"/>
  <c r="N22"/>
  <c r="P22" s="1"/>
  <c r="W22"/>
  <c r="Y22" s="1"/>
  <c r="AF22"/>
  <c r="AH22" s="1"/>
  <c r="AO22"/>
  <c r="AQ22" s="1"/>
  <c r="AX22"/>
  <c r="AZ22" s="1"/>
  <c r="BG22"/>
  <c r="BI22" s="1"/>
  <c r="BP22"/>
  <c r="BR22" s="1"/>
  <c r="N23"/>
  <c r="P23" s="1"/>
  <c r="W23"/>
  <c r="Y23" s="1"/>
  <c r="AF23"/>
  <c r="AH23" s="1"/>
  <c r="AO23"/>
  <c r="AQ23" s="1"/>
  <c r="AX23"/>
  <c r="AZ23" s="1"/>
  <c r="BG23"/>
  <c r="BI23" s="1"/>
  <c r="BP23"/>
  <c r="BR23" s="1"/>
  <c r="E24"/>
  <c r="G24" s="1"/>
  <c r="W24"/>
  <c r="Y24" s="1"/>
  <c r="AF24"/>
  <c r="AH24" s="1"/>
  <c r="AO24"/>
  <c r="AQ24" s="1"/>
  <c r="AX24"/>
  <c r="AZ24" s="1"/>
  <c r="BG24"/>
  <c r="BI24" s="1"/>
  <c r="E25"/>
  <c r="G25" s="1"/>
  <c r="N25"/>
  <c r="P25" s="1"/>
  <c r="W25"/>
  <c r="Y25" s="1"/>
  <c r="AF25"/>
  <c r="AH25" s="1"/>
  <c r="AO25"/>
  <c r="AQ25" s="1"/>
  <c r="AX25"/>
  <c r="AZ25" s="1"/>
  <c r="BG25"/>
  <c r="BI25" s="1"/>
  <c r="E26"/>
  <c r="G26"/>
  <c r="N26"/>
  <c r="P26"/>
  <c r="AF26"/>
  <c r="AH26"/>
  <c r="AX26"/>
  <c r="AZ26"/>
  <c r="BG26"/>
  <c r="BI26"/>
  <c r="N27"/>
  <c r="P27" s="1"/>
  <c r="W27"/>
  <c r="Y27" s="1"/>
  <c r="AF27"/>
  <c r="AH27" s="1"/>
  <c r="AO27"/>
  <c r="AQ27" s="1"/>
  <c r="AX27"/>
  <c r="AZ27" s="1"/>
  <c r="BG27"/>
  <c r="BI27" s="1"/>
  <c r="E28"/>
  <c r="G28"/>
  <c r="N28"/>
  <c r="P28"/>
  <c r="W28"/>
  <c r="Y28"/>
  <c r="AF28"/>
  <c r="AH28"/>
  <c r="AO28"/>
  <c r="AQ28"/>
  <c r="AX28"/>
  <c r="AZ28"/>
  <c r="BG28"/>
  <c r="BI28"/>
  <c r="AO29"/>
  <c r="AQ29" s="1"/>
  <c r="AX29"/>
  <c r="AZ29" s="1"/>
  <c r="W43"/>
  <c r="W59" s="1"/>
  <c r="W60" s="1"/>
  <c r="W61" s="1"/>
  <c r="AF43"/>
  <c r="BG43"/>
  <c r="BG59" s="1"/>
  <c r="BG60" s="1"/>
  <c r="BG61" s="1"/>
  <c r="E44"/>
  <c r="N44"/>
  <c r="N60" s="1"/>
  <c r="N61" s="1"/>
  <c r="N62" s="1"/>
  <c r="W44"/>
  <c r="AF44"/>
  <c r="AF58" s="1"/>
  <c r="D7" i="3" s="1"/>
  <c r="AX44" i="1"/>
  <c r="AZ44"/>
  <c r="BG44"/>
  <c r="BP44"/>
  <c r="BP53" s="1"/>
  <c r="U6" i="3" s="1"/>
  <c r="E45" i="1"/>
  <c r="N45"/>
  <c r="W45"/>
  <c r="AF45"/>
  <c r="AX45"/>
  <c r="AZ45"/>
  <c r="BG45"/>
  <c r="E46"/>
  <c r="E59" s="1"/>
  <c r="D4" i="3" s="1"/>
  <c r="N46" i="1"/>
  <c r="W46"/>
  <c r="AF46"/>
  <c r="AX46"/>
  <c r="AZ46" s="1"/>
  <c r="BG46"/>
  <c r="BP46"/>
  <c r="E47"/>
  <c r="N47"/>
  <c r="W47"/>
  <c r="AF47"/>
  <c r="AX47"/>
  <c r="AZ47" s="1"/>
  <c r="BG47"/>
  <c r="BP47"/>
  <c r="E48"/>
  <c r="N48"/>
  <c r="W48"/>
  <c r="AF48"/>
  <c r="AX48"/>
  <c r="AZ48" s="1"/>
  <c r="BG48"/>
  <c r="BP48"/>
  <c r="W49"/>
  <c r="AF49"/>
  <c r="AX49"/>
  <c r="AZ49" s="1"/>
  <c r="BG49"/>
  <c r="BP49"/>
  <c r="E50"/>
  <c r="N50"/>
  <c r="W50"/>
  <c r="AF50"/>
  <c r="AX50"/>
  <c r="AZ50" s="1"/>
  <c r="BG50"/>
  <c r="BP50"/>
  <c r="N51"/>
  <c r="W51"/>
  <c r="AF51"/>
  <c r="AX51"/>
  <c r="AZ51"/>
  <c r="BG51"/>
  <c r="BP51"/>
  <c r="E52"/>
  <c r="W52"/>
  <c r="AF52"/>
  <c r="AO52"/>
  <c r="AQ52" s="1"/>
  <c r="AX52"/>
  <c r="AZ52" s="1"/>
  <c r="BG52"/>
  <c r="E53"/>
  <c r="N53"/>
  <c r="W53"/>
  <c r="AO53"/>
  <c r="AQ53" s="1"/>
  <c r="AX53"/>
  <c r="AZ53" s="1"/>
  <c r="BG53"/>
  <c r="E54"/>
  <c r="N54"/>
  <c r="AF54"/>
  <c r="AO54"/>
  <c r="AQ54"/>
  <c r="AX54"/>
  <c r="AZ54"/>
  <c r="BG54"/>
  <c r="BP54"/>
  <c r="BP55" s="1"/>
  <c r="BP56" s="1"/>
  <c r="N55"/>
  <c r="W55"/>
  <c r="AF55"/>
  <c r="AX55"/>
  <c r="AZ55" s="1"/>
  <c r="BG55"/>
  <c r="E56"/>
  <c r="N56"/>
  <c r="W56"/>
  <c r="AF56"/>
  <c r="AO56"/>
  <c r="AQ56" s="1"/>
  <c r="AX56"/>
  <c r="AZ56" s="1"/>
  <c r="BG56"/>
  <c r="AO57"/>
  <c r="AQ57" s="1"/>
  <c r="AX57"/>
  <c r="AZ57" s="1"/>
  <c r="W58"/>
  <c r="AO58"/>
  <c r="AQ58" s="1"/>
  <c r="AX58"/>
  <c r="AZ58" s="1"/>
  <c r="BG58"/>
  <c r="N59"/>
  <c r="AF59"/>
  <c r="AF60" s="1"/>
  <c r="AF61" s="1"/>
  <c r="E60"/>
  <c r="E61" s="1"/>
  <c r="E62" s="1"/>
  <c r="E71"/>
  <c r="E86" s="1"/>
  <c r="F4" i="3" s="1"/>
  <c r="N71" i="1"/>
  <c r="W71"/>
  <c r="W86" s="1"/>
  <c r="F6" i="3" s="1"/>
  <c r="AF71" i="1"/>
  <c r="AO71"/>
  <c r="AO88" s="1"/>
  <c r="AO89" s="1"/>
  <c r="AO90" s="1"/>
  <c r="AX71"/>
  <c r="BG71"/>
  <c r="BG86" s="1"/>
  <c r="N72"/>
  <c r="W72"/>
  <c r="AF72"/>
  <c r="AO72"/>
  <c r="AX72"/>
  <c r="BG72"/>
  <c r="BP72"/>
  <c r="E73"/>
  <c r="N73"/>
  <c r="W73"/>
  <c r="AO73"/>
  <c r="AX73"/>
  <c r="AX87" s="1"/>
  <c r="V4" i="3" s="1"/>
  <c r="BG73" i="1"/>
  <c r="E74"/>
  <c r="N74"/>
  <c r="W74"/>
  <c r="AF74"/>
  <c r="AO74"/>
  <c r="AX74"/>
  <c r="BG74"/>
  <c r="BP74"/>
  <c r="E75"/>
  <c r="N75"/>
  <c r="W75"/>
  <c r="AF75"/>
  <c r="AO75"/>
  <c r="AX75"/>
  <c r="BG75"/>
  <c r="BP75"/>
  <c r="W76"/>
  <c r="AF76"/>
  <c r="AO76"/>
  <c r="AX76"/>
  <c r="BG76"/>
  <c r="BP76"/>
  <c r="E77"/>
  <c r="N77"/>
  <c r="W77"/>
  <c r="AF77"/>
  <c r="AO77"/>
  <c r="AX77"/>
  <c r="BG77"/>
  <c r="BP77"/>
  <c r="N78"/>
  <c r="N87" s="1"/>
  <c r="N88" s="1"/>
  <c r="N89" s="1"/>
  <c r="W78"/>
  <c r="AF78"/>
  <c r="AF87" s="1"/>
  <c r="AF88" s="1"/>
  <c r="AF89" s="1"/>
  <c r="AO78"/>
  <c r="AX78"/>
  <c r="BG78"/>
  <c r="BP78"/>
  <c r="BP81" s="1"/>
  <c r="BP84" s="1"/>
  <c r="E79"/>
  <c r="W79"/>
  <c r="AF79"/>
  <c r="AO79"/>
  <c r="AX79"/>
  <c r="BG79"/>
  <c r="BP79"/>
  <c r="E80"/>
  <c r="N80"/>
  <c r="W80"/>
  <c r="AF80"/>
  <c r="AO80"/>
  <c r="AX80"/>
  <c r="BG80"/>
  <c r="N81"/>
  <c r="W81"/>
  <c r="AF81"/>
  <c r="AO81"/>
  <c r="AX81"/>
  <c r="BG81"/>
  <c r="N82"/>
  <c r="AF82"/>
  <c r="AX82"/>
  <c r="BG82"/>
  <c r="BP82"/>
  <c r="E83"/>
  <c r="N83"/>
  <c r="W83"/>
  <c r="AF83"/>
  <c r="AO83"/>
  <c r="AX83"/>
  <c r="BG83"/>
  <c r="BP83"/>
  <c r="W84"/>
  <c r="AF84"/>
  <c r="AO84"/>
  <c r="AX84"/>
  <c r="BG84"/>
  <c r="AO85"/>
  <c r="AX85"/>
  <c r="N86"/>
  <c r="AF86"/>
  <c r="E87"/>
  <c r="E88" s="1"/>
  <c r="W87"/>
  <c r="W88" s="1"/>
  <c r="W89" s="1"/>
  <c r="AO87"/>
  <c r="BG87"/>
  <c r="BG88" s="1"/>
  <c r="BG89" s="1"/>
  <c r="AX88"/>
  <c r="AX89" s="1"/>
  <c r="BP98"/>
  <c r="BP104"/>
  <c r="BP105"/>
  <c r="BN107"/>
  <c r="BP100" s="1"/>
  <c r="U112"/>
  <c r="W98" s="1"/>
  <c r="AD112"/>
  <c r="AF100" s="1"/>
  <c r="C113"/>
  <c r="E99" s="1"/>
  <c r="L113"/>
  <c r="N100" s="1"/>
  <c r="AM113"/>
  <c r="AO98" s="1"/>
  <c r="AV113"/>
  <c r="AX97" s="1"/>
  <c r="BE113"/>
  <c r="BG98" s="1"/>
  <c r="AP125"/>
  <c r="AY125"/>
  <c r="AY142" s="1"/>
  <c r="AY143" s="1"/>
  <c r="AY144" s="1"/>
  <c r="BQ125"/>
  <c r="AP126"/>
  <c r="AP141" s="1"/>
  <c r="AY126"/>
  <c r="BH126"/>
  <c r="BH141" s="1"/>
  <c r="K6" i="3" s="1"/>
  <c r="BQ126" i="1"/>
  <c r="AP127"/>
  <c r="AY127"/>
  <c r="BH127"/>
  <c r="BQ127"/>
  <c r="AP128"/>
  <c r="AY128"/>
  <c r="BH128"/>
  <c r="BQ128"/>
  <c r="AP129"/>
  <c r="AY129"/>
  <c r="BH129"/>
  <c r="BQ129"/>
  <c r="AP130"/>
  <c r="AY130"/>
  <c r="BH130"/>
  <c r="AP131"/>
  <c r="AY131"/>
  <c r="BH131"/>
  <c r="BQ131"/>
  <c r="BQ135" s="1"/>
  <c r="K7" i="3" s="1"/>
  <c r="AP132" i="1"/>
  <c r="AY132"/>
  <c r="BH132"/>
  <c r="BQ132"/>
  <c r="AP133"/>
  <c r="AY133"/>
  <c r="BH133"/>
  <c r="BQ133"/>
  <c r="AP134"/>
  <c r="AY134"/>
  <c r="BH134"/>
  <c r="AP135"/>
  <c r="AY135"/>
  <c r="BH135"/>
  <c r="AP136"/>
  <c r="AY136"/>
  <c r="BH136"/>
  <c r="AP137"/>
  <c r="AY137"/>
  <c r="BH137"/>
  <c r="AP138"/>
  <c r="AY138"/>
  <c r="BH138"/>
  <c r="AP139"/>
  <c r="AY139"/>
  <c r="BH139"/>
  <c r="AY141"/>
  <c r="K5" i="3" s="1"/>
  <c r="AP142" i="1"/>
  <c r="AP143" s="1"/>
  <c r="AP144" s="1"/>
  <c r="BH142"/>
  <c r="BH143" s="1"/>
  <c r="V3" i="3"/>
  <c r="G4"/>
  <c r="N4"/>
  <c r="T4"/>
  <c r="D5"/>
  <c r="F5"/>
  <c r="G5"/>
  <c r="N5"/>
  <c r="U5"/>
  <c r="V5"/>
  <c r="D6"/>
  <c r="E6"/>
  <c r="G6"/>
  <c r="N6"/>
  <c r="T6"/>
  <c r="E7"/>
  <c r="F7"/>
  <c r="N7"/>
  <c r="H26"/>
  <c r="I26"/>
  <c r="H27"/>
  <c r="I27"/>
  <c r="H28"/>
  <c r="I28"/>
  <c r="H29"/>
  <c r="I29"/>
  <c r="H30"/>
  <c r="I30"/>
  <c r="H31"/>
  <c r="I31"/>
  <c r="H32"/>
  <c r="I32"/>
  <c r="AM37" i="4"/>
  <c r="AO37"/>
  <c r="AP37"/>
  <c r="AM38"/>
  <c r="AO38" s="1"/>
  <c r="AP38"/>
  <c r="AM39"/>
  <c r="AO39"/>
  <c r="AP39"/>
  <c r="AM40"/>
  <c r="AO40" s="1"/>
  <c r="I43"/>
  <c r="J43"/>
  <c r="T43"/>
  <c r="U43"/>
  <c r="I44"/>
  <c r="J44"/>
  <c r="T44"/>
  <c r="U44"/>
  <c r="I45"/>
  <c r="J45"/>
  <c r="T45"/>
  <c r="U45"/>
  <c r="I46"/>
  <c r="J46"/>
  <c r="T46"/>
  <c r="U46"/>
  <c r="I47"/>
  <c r="J47"/>
  <c r="T47"/>
  <c r="U47"/>
  <c r="I48"/>
  <c r="J48"/>
  <c r="T48"/>
  <c r="U48"/>
  <c r="I49"/>
  <c r="J49"/>
  <c r="T49"/>
  <c r="U49"/>
  <c r="I50"/>
  <c r="J50"/>
  <c r="T50"/>
  <c r="U50"/>
  <c r="I51"/>
  <c r="J51"/>
  <c r="T51"/>
  <c r="U51"/>
  <c r="AN77"/>
  <c r="AP77"/>
  <c r="AQ77"/>
  <c r="AN78"/>
  <c r="AP78" s="1"/>
  <c r="AQ78"/>
  <c r="AN79"/>
  <c r="AP79"/>
  <c r="AQ79"/>
  <c r="AN80"/>
  <c r="AP80" s="1"/>
  <c r="AN81"/>
  <c r="AO81"/>
  <c r="AM107"/>
  <c r="AO107"/>
  <c r="AP107"/>
  <c r="AM108"/>
  <c r="AO108" s="1"/>
  <c r="AP108"/>
  <c r="AM109"/>
  <c r="AO109"/>
  <c r="AP109"/>
  <c r="AM110"/>
  <c r="AO110" s="1"/>
  <c r="G146"/>
  <c r="I146"/>
  <c r="J146"/>
  <c r="G147"/>
  <c r="I147" s="1"/>
  <c r="J147"/>
  <c r="AM147"/>
  <c r="AO147"/>
  <c r="AP147"/>
  <c r="G148"/>
  <c r="I148" s="1"/>
  <c r="AM148"/>
  <c r="AO148"/>
  <c r="AP148"/>
  <c r="G149"/>
  <c r="I149" s="1"/>
  <c r="J149"/>
  <c r="AM149"/>
  <c r="AO149"/>
  <c r="AP149"/>
  <c r="G150"/>
  <c r="I150" s="1"/>
  <c r="AM150"/>
  <c r="AO150"/>
  <c r="AP150"/>
  <c r="G151"/>
  <c r="I151" s="1"/>
  <c r="J151"/>
  <c r="G152"/>
  <c r="I152"/>
  <c r="J152"/>
  <c r="G153"/>
  <c r="I153" s="1"/>
  <c r="J153"/>
  <c r="AM210"/>
  <c r="AO210"/>
  <c r="AP210"/>
  <c r="AM211"/>
  <c r="AO211" s="1"/>
  <c r="AP211"/>
  <c r="AM212"/>
  <c r="AO212"/>
  <c r="AP212"/>
  <c r="AM213"/>
  <c r="AO213" s="1"/>
  <c r="AP213"/>
  <c r="A233"/>
  <c r="I233"/>
  <c r="J233" s="1"/>
  <c r="K233"/>
  <c r="A234"/>
  <c r="I234"/>
  <c r="J234" s="1"/>
  <c r="K234"/>
  <c r="A235"/>
  <c r="I235"/>
  <c r="J235" s="1"/>
  <c r="K235"/>
  <c r="A236"/>
  <c r="I236"/>
  <c r="J236" s="1"/>
  <c r="K236"/>
  <c r="I237"/>
  <c r="J237"/>
  <c r="K237"/>
  <c r="I238"/>
  <c r="J238" s="1"/>
  <c r="K238"/>
  <c r="I239"/>
  <c r="J239"/>
  <c r="K239"/>
  <c r="I240"/>
  <c r="J240" s="1"/>
  <c r="K240"/>
  <c r="O3" i="6"/>
  <c r="O4"/>
  <c r="O5"/>
  <c r="O6"/>
  <c r="G15"/>
  <c r="I15"/>
  <c r="J15"/>
  <c r="L15"/>
  <c r="G16"/>
  <c r="I16"/>
  <c r="J16"/>
  <c r="L16"/>
  <c r="G17"/>
  <c r="I17"/>
  <c r="J17"/>
  <c r="L17"/>
  <c r="G18"/>
  <c r="I18"/>
  <c r="J18"/>
  <c r="L18"/>
  <c r="J6" i="2"/>
  <c r="R6"/>
  <c r="J7"/>
  <c r="Q6" s="1"/>
  <c r="R7"/>
  <c r="J8"/>
  <c r="R8"/>
  <c r="J9"/>
  <c r="R9"/>
  <c r="J10"/>
  <c r="R10"/>
  <c r="R11"/>
  <c r="J12"/>
  <c r="R12"/>
  <c r="J13"/>
  <c r="R13"/>
  <c r="J14"/>
  <c r="J15"/>
  <c r="J16"/>
  <c r="J17"/>
  <c r="J18"/>
  <c r="J19"/>
  <c r="J20"/>
  <c r="Q7" s="1"/>
  <c r="J21"/>
  <c r="J22"/>
  <c r="J24"/>
  <c r="J26"/>
  <c r="J27"/>
  <c r="J28"/>
  <c r="J29"/>
  <c r="J31"/>
  <c r="J33"/>
  <c r="J34"/>
  <c r="Q8" s="1"/>
  <c r="J35"/>
  <c r="J36"/>
  <c r="J37"/>
  <c r="J39"/>
  <c r="J40"/>
  <c r="J41"/>
  <c r="J42"/>
  <c r="J43"/>
  <c r="J45"/>
  <c r="J46"/>
  <c r="J47"/>
  <c r="J48"/>
  <c r="Q9" s="1"/>
  <c r="J49"/>
  <c r="J50"/>
  <c r="J51"/>
  <c r="J52"/>
  <c r="J53"/>
  <c r="J54"/>
  <c r="J56"/>
  <c r="J58"/>
  <c r="J59"/>
  <c r="J60"/>
  <c r="J61"/>
  <c r="J62"/>
  <c r="Q10" s="1"/>
  <c r="J63"/>
  <c r="J64"/>
  <c r="J65"/>
  <c r="J66"/>
  <c r="J67"/>
  <c r="J68"/>
  <c r="J69"/>
  <c r="J70"/>
  <c r="J71"/>
  <c r="J72"/>
  <c r="J73"/>
  <c r="J74"/>
  <c r="J76"/>
  <c r="Q11" s="1"/>
  <c r="J77"/>
  <c r="J78"/>
  <c r="J79"/>
  <c r="J81"/>
  <c r="J82"/>
  <c r="J83"/>
  <c r="J85"/>
  <c r="J86"/>
  <c r="J87"/>
  <c r="J88"/>
  <c r="J89"/>
  <c r="J90"/>
  <c r="Q12" s="1"/>
  <c r="J91"/>
  <c r="J92"/>
  <c r="J94"/>
  <c r="J95"/>
  <c r="J96"/>
  <c r="J97"/>
  <c r="J98"/>
  <c r="J99"/>
  <c r="J101"/>
  <c r="J102"/>
  <c r="J104"/>
  <c r="Q13" s="1"/>
  <c r="J105"/>
  <c r="J106"/>
  <c r="J108"/>
  <c r="J109"/>
  <c r="J110"/>
  <c r="J111"/>
  <c r="J112"/>
  <c r="J113"/>
  <c r="J114"/>
  <c r="K4" i="3" l="1"/>
  <c r="T3"/>
  <c r="P32" i="1"/>
  <c r="P33" s="1"/>
  <c r="P34" s="1"/>
  <c r="P31"/>
  <c r="B5" i="3" s="1"/>
  <c r="BI31" i="1"/>
  <c r="BI32" s="1"/>
  <c r="BI33" s="1"/>
  <c r="BI30"/>
  <c r="AQ31"/>
  <c r="AQ32"/>
  <c r="AQ33" s="1"/>
  <c r="Y31"/>
  <c r="Y32" s="1"/>
  <c r="Y33" s="1"/>
  <c r="Y30"/>
  <c r="B6" i="3" s="1"/>
  <c r="AZ61" i="1"/>
  <c r="AZ62" s="1"/>
  <c r="AZ63" s="1"/>
  <c r="AZ60"/>
  <c r="BR26"/>
  <c r="BR27" s="1"/>
  <c r="AQ61"/>
  <c r="AQ62" s="1"/>
  <c r="AQ60"/>
  <c r="G31"/>
  <c r="B4" i="3" s="1"/>
  <c r="G32" i="1"/>
  <c r="G33" s="1"/>
  <c r="G34" s="1"/>
  <c r="AZ32"/>
  <c r="AZ33" s="1"/>
  <c r="AZ31"/>
  <c r="AH30"/>
  <c r="B7" i="3" s="1"/>
  <c r="AH31" i="1"/>
  <c r="AH32" s="1"/>
  <c r="AH33" s="1"/>
  <c r="J150" i="4"/>
  <c r="J148"/>
  <c r="AP110"/>
  <c r="AQ80"/>
  <c r="AP40"/>
  <c r="G7" i="3"/>
  <c r="V6"/>
  <c r="T5"/>
  <c r="BH144" i="1"/>
  <c r="AX90"/>
  <c r="E89"/>
  <c r="BR25"/>
  <c r="AX111"/>
  <c r="AX110"/>
  <c r="W110"/>
  <c r="E110"/>
  <c r="BG109"/>
  <c r="W109"/>
  <c r="AX108"/>
  <c r="N108"/>
  <c r="BG107"/>
  <c r="AO107"/>
  <c r="N107"/>
  <c r="BG106"/>
  <c r="W106"/>
  <c r="AX105"/>
  <c r="W105"/>
  <c r="AX104"/>
  <c r="W104"/>
  <c r="E104"/>
  <c r="BG103"/>
  <c r="AO103"/>
  <c r="W103"/>
  <c r="BG102"/>
  <c r="AO102"/>
  <c r="W102"/>
  <c r="E102"/>
  <c r="BG101"/>
  <c r="AO101"/>
  <c r="W101"/>
  <c r="E101"/>
  <c r="BG100"/>
  <c r="AO100"/>
  <c r="W100"/>
  <c r="E100"/>
  <c r="E114" s="1"/>
  <c r="E115" s="1"/>
  <c r="AX99"/>
  <c r="AF99"/>
  <c r="N99"/>
  <c r="AX98"/>
  <c r="AY113" s="1"/>
  <c r="I5" i="3" s="1"/>
  <c r="AF98" i="1"/>
  <c r="N98"/>
  <c r="BQ136"/>
  <c r="BQ137" s="1"/>
  <c r="BQ138" s="1"/>
  <c r="BG111"/>
  <c r="AO111"/>
  <c r="BG110"/>
  <c r="AO110"/>
  <c r="N110"/>
  <c r="AX109"/>
  <c r="N109"/>
  <c r="BG108"/>
  <c r="AO108"/>
  <c r="E108"/>
  <c r="AX107"/>
  <c r="W107"/>
  <c r="E107"/>
  <c r="AO106"/>
  <c r="E106"/>
  <c r="BG105"/>
  <c r="AO105"/>
  <c r="N105"/>
  <c r="BG104"/>
  <c r="AO104"/>
  <c r="N104"/>
  <c r="BP103"/>
  <c r="AX103"/>
  <c r="AF103"/>
  <c r="BP102"/>
  <c r="AX102"/>
  <c r="AF102"/>
  <c r="N102"/>
  <c r="BP101"/>
  <c r="BP107" s="1"/>
  <c r="I7" i="3" s="1"/>
  <c r="AX101" i="1"/>
  <c r="AF101"/>
  <c r="N101"/>
  <c r="AX100"/>
  <c r="BG99"/>
  <c r="BG114" s="1"/>
  <c r="BG115" s="1"/>
  <c r="AO99"/>
  <c r="AO114" s="1"/>
  <c r="AO115" s="1"/>
  <c r="W99"/>
  <c r="X113" s="1"/>
  <c r="X114" s="1"/>
  <c r="R6" i="3" l="1"/>
  <c r="C7"/>
  <c r="R4"/>
  <c r="C5"/>
  <c r="U3"/>
  <c r="E4"/>
  <c r="R3"/>
  <c r="C4"/>
  <c r="BP108" i="1"/>
  <c r="BP109" s="1"/>
  <c r="BP110" s="1"/>
  <c r="AY114"/>
  <c r="AY115" s="1"/>
  <c r="AY116" s="1"/>
  <c r="BR28"/>
  <c r="X112"/>
  <c r="H6" i="3" s="1"/>
  <c r="E113" i="1"/>
  <c r="H4" i="3" s="1"/>
  <c r="AO113" i="1"/>
  <c r="I4" i="3" s="1"/>
  <c r="BG113" i="1"/>
  <c r="I6" i="3" s="1"/>
  <c r="AF112" i="1"/>
  <c r="H7" i="3" s="1"/>
  <c r="AF113" i="1"/>
  <c r="AF114" s="1"/>
  <c r="AF115" s="1"/>
  <c r="N113"/>
  <c r="H5" i="3" s="1"/>
  <c r="N114" i="1"/>
  <c r="N115" s="1"/>
  <c r="N116" s="1"/>
  <c r="U4" i="3"/>
  <c r="E5"/>
  <c r="R5"/>
  <c r="C6"/>
  <c r="AZ34" i="1"/>
  <c r="AQ63"/>
  <c r="AQ34"/>
  <c r="AO116" l="1"/>
  <c r="X115"/>
  <c r="E116"/>
  <c r="BG116"/>
</calcChain>
</file>

<file path=xl/sharedStrings.xml><?xml version="1.0" encoding="utf-8"?>
<sst xmlns="http://schemas.openxmlformats.org/spreadsheetml/2006/main" count="2462" uniqueCount="298">
  <si>
    <t>EXPERIMENTO MALTA; cuatro dietas</t>
  </si>
  <si>
    <t>Componentes de la hemolinfa</t>
  </si>
  <si>
    <t>Nota: Las evaluaciones se realizaron en el espectofotometro por lo cual se hicieron por series</t>
  </si>
  <si>
    <t xml:space="preserve">         se calcularon los valores conciderando las respectivas D.O de blanco y estandar</t>
  </si>
  <si>
    <t>Primera vuelta</t>
  </si>
  <si>
    <t>Segunda vuelta</t>
  </si>
  <si>
    <t xml:space="preserve">DIETA F4 </t>
  </si>
  <si>
    <t>DIETA F3</t>
  </si>
  <si>
    <t>DIETA F2</t>
  </si>
  <si>
    <t>DIETA F1</t>
  </si>
  <si>
    <t>PROTEINAS</t>
  </si>
  <si>
    <t>nm</t>
  </si>
  <si>
    <t>bco(ajustado)</t>
  </si>
  <si>
    <t>std</t>
  </si>
  <si>
    <t>(I:500)</t>
  </si>
  <si>
    <t>D.O.</t>
  </si>
  <si>
    <t>PROM</t>
  </si>
  <si>
    <t>Dilution fac</t>
  </si>
  <si>
    <t>mg/mL</t>
  </si>
  <si>
    <t>serie</t>
  </si>
  <si>
    <t>Dilution factor</t>
  </si>
  <si>
    <t>Tara</t>
  </si>
  <si>
    <t>a</t>
  </si>
  <si>
    <t xml:space="preserve">Camaras    </t>
  </si>
  <si>
    <t>Camaras    1</t>
  </si>
  <si>
    <t>b</t>
  </si>
  <si>
    <t>no.</t>
  </si>
  <si>
    <t>Promedio</t>
  </si>
  <si>
    <t>Des. vest</t>
  </si>
  <si>
    <t>E,S</t>
  </si>
  <si>
    <t>% E.S.</t>
  </si>
  <si>
    <t>pool</t>
  </si>
  <si>
    <t>LACTATO</t>
  </si>
  <si>
    <t>TRIGLICERIDOS</t>
  </si>
  <si>
    <t>pro FO</t>
  </si>
  <si>
    <t>BCO</t>
  </si>
  <si>
    <t>FO</t>
  </si>
  <si>
    <t>error sin trypsin</t>
  </si>
  <si>
    <t>Glucogeno</t>
  </si>
  <si>
    <t>tejido (gr)</t>
  </si>
  <si>
    <t>vol ext. mL</t>
  </si>
  <si>
    <t>mg glu/g tessiu</t>
  </si>
  <si>
    <t>mg glu/gr tessiu</t>
  </si>
  <si>
    <t xml:space="preserve">Camaras   </t>
  </si>
  <si>
    <t>multiplicado por dos</t>
  </si>
  <si>
    <t>vuelta= repeticion en el tiempo de fisiologia de las cuatro dietas</t>
  </si>
  <si>
    <t>serie= tandas de mediciones colorimetricas en el espectro</t>
  </si>
  <si>
    <t>dispositivo:1= tara, 2=camara respirometrica</t>
  </si>
  <si>
    <t>vuelta</t>
  </si>
  <si>
    <t>serie lectura</t>
  </si>
  <si>
    <t>dieta</t>
  </si>
  <si>
    <t>dispositivo</t>
  </si>
  <si>
    <t>prote (mg/ml)</t>
  </si>
  <si>
    <t>lacta (mg/ml)</t>
  </si>
  <si>
    <t>triacyl (mg/ml)</t>
  </si>
  <si>
    <t>pro FO (DO)</t>
  </si>
  <si>
    <t>P.O hipo</t>
  </si>
  <si>
    <t>Peso (gr)</t>
  </si>
  <si>
    <t>glucogeno(mg/g)</t>
  </si>
  <si>
    <t>Presion osm.</t>
  </si>
  <si>
    <t>P. O. medio</t>
  </si>
  <si>
    <t xml:space="preserve">       dietas</t>
  </si>
  <si>
    <t>prom po hipo</t>
  </si>
  <si>
    <t>prom po</t>
  </si>
  <si>
    <t>vuelta b</t>
  </si>
  <si>
    <t>P.O.  Hipo</t>
  </si>
  <si>
    <t>P.O</t>
  </si>
  <si>
    <t>diatas</t>
  </si>
  <si>
    <t>Proteinas</t>
  </si>
  <si>
    <t>P.O.</t>
  </si>
  <si>
    <t>Lactato</t>
  </si>
  <si>
    <t>Trigliceridos</t>
  </si>
  <si>
    <t>DIETAS</t>
  </si>
  <si>
    <t>A</t>
  </si>
  <si>
    <t>B</t>
  </si>
  <si>
    <t>Valid N</t>
  </si>
  <si>
    <t>Mean</t>
  </si>
  <si>
    <t>Minimum</t>
  </si>
  <si>
    <t>Maximum</t>
  </si>
  <si>
    <t>Std.Dev.</t>
  </si>
  <si>
    <t>ES</t>
  </si>
  <si>
    <t>%ES</t>
  </si>
  <si>
    <t>PESO</t>
  </si>
  <si>
    <t>P.O. HIPO</t>
  </si>
  <si>
    <t>TRIACIL</t>
  </si>
  <si>
    <t>LACTATE</t>
  </si>
  <si>
    <t>GLYCOGEN</t>
  </si>
  <si>
    <t>Efecto vuelta y dieta</t>
  </si>
  <si>
    <t>Efecto dieta y dispositivo</t>
  </si>
  <si>
    <t>Efecto dieta y serie</t>
  </si>
  <si>
    <t>Efecto dieta SOLAMENTE</t>
  </si>
  <si>
    <t>*</t>
  </si>
  <si>
    <t>Summary of all Effects; design: (smalta.sta)</t>
  </si>
  <si>
    <t>1-DIETA, 2-VUELTA</t>
  </si>
  <si>
    <t>1-DIETA, 2-DISPOSI</t>
  </si>
  <si>
    <t>1-DIETA, 2-SERIE</t>
  </si>
  <si>
    <t>1-DIETA</t>
  </si>
  <si>
    <t>df</t>
  </si>
  <si>
    <t>MS</t>
  </si>
  <si>
    <t/>
  </si>
  <si>
    <t>Effect</t>
  </si>
  <si>
    <t>Error</t>
  </si>
  <si>
    <t>F</t>
  </si>
  <si>
    <t>p-level</t>
  </si>
  <si>
    <t>1</t>
  </si>
  <si>
    <t>2</t>
  </si>
  <si>
    <t>12</t>
  </si>
  <si>
    <t>Duncan test; PESO (smalta.sta)</t>
  </si>
  <si>
    <t>Probabilities for Post Hoc Tests</t>
  </si>
  <si>
    <t>MAIN EFFECT: DIETA</t>
  </si>
  <si>
    <t>{1}</t>
  </si>
  <si>
    <t>{2}</t>
  </si>
  <si>
    <t>{3}</t>
  </si>
  <si>
    <t>{4}</t>
  </si>
  <si>
    <t>1.815105</t>
  </si>
  <si>
    <t>1.457550</t>
  </si>
  <si>
    <t>1.710110</t>
  </si>
  <si>
    <t>2.605072</t>
  </si>
  <si>
    <t>1   {1}</t>
  </si>
  <si>
    <t>2   {2}</t>
  </si>
  <si>
    <t>3   {3}</t>
  </si>
  <si>
    <t>4   {4}</t>
  </si>
  <si>
    <t>INTERACTION: 1 x 2</t>
  </si>
  <si>
    <t>{5}</t>
  </si>
  <si>
    <t>{6}</t>
  </si>
  <si>
    <t>{7}</t>
  </si>
  <si>
    <t>{8}</t>
  </si>
  <si>
    <t>1.925871</t>
  </si>
  <si>
    <t>1.621263</t>
  </si>
  <si>
    <t>1.548293</t>
  </si>
  <si>
    <t>1.366807</t>
  </si>
  <si>
    <t>1.513792</t>
  </si>
  <si>
    <t>1.906429</t>
  </si>
  <si>
    <t>2.510036</t>
  </si>
  <si>
    <t>2.700107</t>
  </si>
  <si>
    <t>2.064320</t>
  </si>
  <si>
    <t>1.741806</t>
  </si>
  <si>
    <t>1.349020</t>
  </si>
  <si>
    <t>1.517844</t>
  </si>
  <si>
    <t>1.633579</t>
  </si>
  <si>
    <t>1.752628</t>
  </si>
  <si>
    <t>3.148700</t>
  </si>
  <si>
    <t>2.303056</t>
  </si>
  <si>
    <t>1        1   {1}</t>
  </si>
  <si>
    <t>1        3   {1}</t>
  </si>
  <si>
    <t>1        2   {2}</t>
  </si>
  <si>
    <t>1        4   {2}</t>
  </si>
  <si>
    <t>2        1   {3}</t>
  </si>
  <si>
    <t>2        3   {3}</t>
  </si>
  <si>
    <t>2        2   {4}</t>
  </si>
  <si>
    <t>2        4   {4}</t>
  </si>
  <si>
    <t>Means (smalta.sta)</t>
  </si>
  <si>
    <t>3        1   {5}</t>
  </si>
  <si>
    <t>3        3   {5}</t>
  </si>
  <si>
    <t>1 Dependent Variable</t>
  </si>
  <si>
    <t>3        2   {6}</t>
  </si>
  <si>
    <t>3        4   {6}</t>
  </si>
  <si>
    <t>4        1   {7}</t>
  </si>
  <si>
    <t>4        3   {7}</t>
  </si>
  <si>
    <t>MAXIMO</t>
  </si>
  <si>
    <t>MINIMO</t>
  </si>
  <si>
    <t>PROMEDIO</t>
  </si>
  <si>
    <t>4        2   {8}</t>
  </si>
  <si>
    <t>4        4   {8}</t>
  </si>
  <si>
    <t>G_1:1</t>
  </si>
  <si>
    <t>F1</t>
  </si>
  <si>
    <t>G_2:2</t>
  </si>
  <si>
    <t>F2</t>
  </si>
  <si>
    <t>Standard Deviations (smalta.sta)</t>
  </si>
  <si>
    <t>G_3:3</t>
  </si>
  <si>
    <t>F3</t>
  </si>
  <si>
    <t>G_4:4</t>
  </si>
  <si>
    <t>F4</t>
  </si>
  <si>
    <t>All Groups</t>
  </si>
  <si>
    <t xml:space="preserve">% ES </t>
  </si>
  <si>
    <t>G_1:1    G_1:1</t>
  </si>
  <si>
    <t>G_1:1    G_1:3</t>
  </si>
  <si>
    <t>G_1:1    G_2:2</t>
  </si>
  <si>
    <t>G_1:1    G_2:4</t>
  </si>
  <si>
    <t>G_2:2    G_1:1</t>
  </si>
  <si>
    <t>G_2:2    G_1:3</t>
  </si>
  <si>
    <t>G_2:2    G_2:2</t>
  </si>
  <si>
    <t>G_2:2    G_2:4</t>
  </si>
  <si>
    <t>G_3:3    G_1:1</t>
  </si>
  <si>
    <t>G_3:3    G_1:3</t>
  </si>
  <si>
    <t>G_3:3    G_2:2</t>
  </si>
  <si>
    <t>G_3:3    G_2:4</t>
  </si>
  <si>
    <t>G_4:4    G_1:1</t>
  </si>
  <si>
    <t>G_4:4    G_1:3</t>
  </si>
  <si>
    <t>G_4:4    G_2:2</t>
  </si>
  <si>
    <t>G_4:4    G_2:4</t>
  </si>
  <si>
    <t>Duncan test; PROT (smalta.sta)</t>
  </si>
  <si>
    <t>180.0230</t>
  </si>
  <si>
    <t>159.4297</t>
  </si>
  <si>
    <t>166.1114</t>
  </si>
  <si>
    <t>249.3135</t>
  </si>
  <si>
    <t>TRIACILGLICERIDOS</t>
  </si>
  <si>
    <t>PROT</t>
  </si>
  <si>
    <t>178.0954</t>
  </si>
  <si>
    <t>180.6254</t>
  </si>
  <si>
    <t>154.7558</t>
  </si>
  <si>
    <t>162.1790</t>
  </si>
  <si>
    <t>182.9153</t>
  </si>
  <si>
    <t>154.9088</t>
  </si>
  <si>
    <t>272.7118</t>
  </si>
  <si>
    <t>231.3148</t>
  </si>
  <si>
    <t>178.4403</t>
  </si>
  <si>
    <t>183.1884</t>
  </si>
  <si>
    <t>161.6225</t>
  </si>
  <si>
    <t>157.3935</t>
  </si>
  <si>
    <t>172.0536</t>
  </si>
  <si>
    <t>161.4425</t>
  </si>
  <si>
    <t>309.3571</t>
  </si>
  <si>
    <t>203.1261</t>
  </si>
  <si>
    <t>ACYLGLYCEROL</t>
  </si>
  <si>
    <t>1-VUELTA, 2-DIETA</t>
  </si>
  <si>
    <t>Duncan test; TRIACIL (smalta.sta)</t>
  </si>
  <si>
    <t>2.894159</t>
  </si>
  <si>
    <t>2.070832</t>
  </si>
  <si>
    <t>2.647619</t>
  </si>
  <si>
    <t>.4914978</t>
  </si>
  <si>
    <t>1.852866</t>
  </si>
  <si>
    <t>1.302761</t>
  </si>
  <si>
    <t>1.940469</t>
  </si>
  <si>
    <t>.5303781</t>
  </si>
  <si>
    <t>Duncan test; LACTATE (smalta.sta)</t>
  </si>
  <si>
    <t>1        3   {3}</t>
  </si>
  <si>
    <t>1        4   {4}</t>
  </si>
  <si>
    <t>2        1   {5}</t>
  </si>
  <si>
    <t xml:space="preserve">                      </t>
  </si>
  <si>
    <t>.0891855</t>
  </si>
  <si>
    <t>.0787697</t>
  </si>
  <si>
    <t>.1463843</t>
  </si>
  <si>
    <t>.0863968</t>
  </si>
  <si>
    <t>2        2   {6}</t>
  </si>
  <si>
    <t>2        3   {7}</t>
  </si>
  <si>
    <t>2        4   {8}</t>
  </si>
  <si>
    <t>máximo</t>
  </si>
  <si>
    <t>Mínimo</t>
  </si>
  <si>
    <t>G_1:1    G_3:3</t>
  </si>
  <si>
    <t>G_1:1    G_4:4</t>
  </si>
  <si>
    <t>G_2:2    G_3:3</t>
  </si>
  <si>
    <t>G_2:2    G_4:4</t>
  </si>
  <si>
    <t>.1744158</t>
  </si>
  <si>
    <t>.0607754</t>
  </si>
  <si>
    <t>.1219561</t>
  </si>
  <si>
    <t>.0533659</t>
  </si>
  <si>
    <t>.2253309</t>
  </si>
  <si>
    <t>.0937532</t>
  </si>
  <si>
    <t>.1515935</t>
  </si>
  <si>
    <t>.0537985</t>
  </si>
  <si>
    <t>.1051942</t>
  </si>
  <si>
    <t>.0838068</t>
  </si>
  <si>
    <t>.1982565</t>
  </si>
  <si>
    <t>.1100473</t>
  </si>
  <si>
    <t>.0594550</t>
  </si>
  <si>
    <t>.0740923</t>
  </si>
  <si>
    <t>.1056275</t>
  </si>
  <si>
    <t>.0390959</t>
  </si>
  <si>
    <t>Duncan test; GLYCOGEN (smalta.sta)</t>
  </si>
  <si>
    <t>Duncan test; FO (smalta.sta)</t>
  </si>
  <si>
    <t>68.03141</t>
  </si>
  <si>
    <t>86.55674</t>
  </si>
  <si>
    <t>25.67011</t>
  </si>
  <si>
    <t>37.32000</t>
  </si>
  <si>
    <t>.4105000</t>
  </si>
  <si>
    <t>.2252963</t>
  </si>
  <si>
    <t>.3075612</t>
  </si>
  <si>
    <t>.1870015</t>
  </si>
  <si>
    <t>.3157500</t>
  </si>
  <si>
    <t>.2912143</t>
  </si>
  <si>
    <t>.4854630</t>
  </si>
  <si>
    <t>.2766667</t>
  </si>
  <si>
    <t>Maximo</t>
  </si>
  <si>
    <t>Presion Osmotica HIPO</t>
  </si>
  <si>
    <t>Presion Osmotica Hipo</t>
  </si>
  <si>
    <t>Regression Summary for Dependent Variable: PROT</t>
  </si>
  <si>
    <t>R= .48557708 R¦= .23578510 Adjusted R¦= .22765516</t>
  </si>
  <si>
    <t>F(1,94)=29.002 p&lt;.00000 Std.Error of estimate: 55.127</t>
  </si>
  <si>
    <t>St. Err.</t>
  </si>
  <si>
    <t>BETA</t>
  </si>
  <si>
    <t>of BETA</t>
  </si>
  <si>
    <t>of B</t>
  </si>
  <si>
    <t>t(94)</t>
  </si>
  <si>
    <t>Intercpt</t>
  </si>
  <si>
    <r>
      <t xml:space="preserve">Regression Summary for Dependent Variable: </t>
    </r>
    <r>
      <rPr>
        <b/>
        <sz val="10"/>
        <rFont val="Arial"/>
        <family val="2"/>
      </rPr>
      <t>GLYCOGEN</t>
    </r>
  </si>
  <si>
    <t>R= .43955070 R¦= .19320482 Adjusted R¦= .17566579</t>
  </si>
  <si>
    <t>F(1,46)=11.016 p&lt;.00177 Std.Error of estimate: 34.363</t>
  </si>
  <si>
    <t>t(46)</t>
  </si>
  <si>
    <r>
      <t xml:space="preserve">Regression Summary for Dependent Variable: </t>
    </r>
    <r>
      <rPr>
        <b/>
        <sz val="10"/>
        <rFont val="Arial"/>
        <family val="2"/>
      </rPr>
      <t>LACTATE</t>
    </r>
  </si>
  <si>
    <t>R= .28846901 R¦= .08321437 Adjusted R¦= .07203406</t>
  </si>
  <si>
    <t>F(1,82)=7.4429 p&lt;.00779 Std.Error of estimate: .08452</t>
  </si>
  <si>
    <t>t(82)</t>
  </si>
  <si>
    <t>g/día</t>
  </si>
  <si>
    <t>prote</t>
  </si>
  <si>
    <t>creci</t>
  </si>
  <si>
    <t>PROTEINAS VS DIETAS</t>
  </si>
  <si>
    <t>DIETA</t>
  </si>
</sst>
</file>

<file path=xl/styles.xml><?xml version="1.0" encoding="utf-8"?>
<styleSheet xmlns="http://schemas.openxmlformats.org/spreadsheetml/2006/main">
  <numFmts count="3">
    <numFmt numFmtId="182" formatCode="0.00000"/>
    <numFmt numFmtId="184" formatCode="0.000"/>
    <numFmt numFmtId="186" formatCode="0.0"/>
  </numFmts>
  <fonts count="14">
    <font>
      <sz val="10"/>
      <name val="Arial"/>
    </font>
    <font>
      <b/>
      <sz val="10"/>
      <name val="Arial"/>
    </font>
    <font>
      <i/>
      <sz val="10"/>
      <name val="Arial"/>
    </font>
    <font>
      <sz val="10"/>
      <name val="Arial"/>
    </font>
    <font>
      <sz val="10"/>
      <color indexed="10"/>
      <name val="Arial"/>
      <family val="2"/>
    </font>
    <font>
      <sz val="10"/>
      <color indexed="14"/>
      <name val="Arial"/>
      <family val="2"/>
    </font>
    <font>
      <sz val="10"/>
      <color indexed="17"/>
      <name val="Arial"/>
      <family val="2"/>
    </font>
    <font>
      <sz val="10"/>
      <color indexed="39"/>
      <name val="Arial"/>
      <family val="2"/>
    </font>
    <font>
      <i/>
      <sz val="10"/>
      <name val="Arial"/>
      <family val="2"/>
    </font>
    <font>
      <sz val="10"/>
      <color indexed="60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  <family val="2"/>
    </font>
    <font>
      <sz val="10"/>
      <color indexed="1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0" borderId="0" xfId="0" applyFont="1"/>
    <xf numFmtId="0" fontId="3" fillId="0" borderId="0" xfId="0" applyFont="1"/>
    <xf numFmtId="0" fontId="0" fillId="0" borderId="0" xfId="0" applyNumberFormat="1"/>
    <xf numFmtId="14" fontId="1" fillId="0" borderId="0" xfId="0" applyNumberFormat="1" applyFont="1"/>
    <xf numFmtId="14" fontId="3" fillId="0" borderId="0" xfId="0" applyNumberFormat="1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182" fontId="0" fillId="0" borderId="0" xfId="0" applyNumberFormat="1"/>
    <xf numFmtId="184" fontId="0" fillId="0" borderId="0" xfId="0" applyNumberFormat="1"/>
    <xf numFmtId="0" fontId="8" fillId="0" borderId="0" xfId="0" applyFont="1"/>
    <xf numFmtId="186" fontId="0" fillId="0" borderId="0" xfId="0" applyNumberForma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0" fillId="0" borderId="0" xfId="0" quotePrefix="1"/>
    <xf numFmtId="0" fontId="13" fillId="0" borderId="0" xfId="0" applyFont="1"/>
    <xf numFmtId="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Proteinas</a:t>
            </a:r>
          </a:p>
        </c:rich>
      </c:tx>
      <c:layout>
        <c:manualLayout>
          <c:xMode val="edge"/>
          <c:yMode val="edge"/>
          <c:x val="0.36290322580645162"/>
          <c:y val="5.128230810450773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6209677419354838"/>
          <c:y val="0.27692446376434177"/>
          <c:w val="0.47580645161290325"/>
          <c:h val="0.40000200321516033"/>
        </c:manualLayout>
      </c:layout>
      <c:lineChart>
        <c:grouping val="standard"/>
        <c:ser>
          <c:idx val="0"/>
          <c:order val="0"/>
          <c:tx>
            <c:strRef>
              <c:f>prom!$B$3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prom!$B$4:$B$7</c:f>
              <c:numCache>
                <c:formatCode>General</c:formatCode>
                <c:ptCount val="4"/>
                <c:pt idx="0">
                  <c:v>309.35713582677164</c:v>
                </c:pt>
                <c:pt idx="1">
                  <c:v>172.05363459497701</c:v>
                </c:pt>
                <c:pt idx="2">
                  <c:v>166.66097863387014</c:v>
                </c:pt>
                <c:pt idx="3">
                  <c:v>178.44031890434604</c:v>
                </c:pt>
              </c:numCache>
            </c:numRef>
          </c:val>
        </c:ser>
        <c:ser>
          <c:idx val="1"/>
          <c:order val="1"/>
          <c:tx>
            <c:strRef>
              <c:f>prom!$C$3</c:f>
              <c:strCache>
                <c:ptCount val="1"/>
                <c:pt idx="0">
                  <c:v>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prom!$C$4:$C$7</c:f>
              <c:numCache>
                <c:formatCode>General</c:formatCode>
                <c:ptCount val="4"/>
                <c:pt idx="0">
                  <c:v>203.12607822285236</c:v>
                </c:pt>
                <c:pt idx="1">
                  <c:v>161.4424928344136</c:v>
                </c:pt>
                <c:pt idx="2">
                  <c:v>157.39351670900919</c:v>
                </c:pt>
                <c:pt idx="3">
                  <c:v>184.50604838709674</c:v>
                </c:pt>
              </c:numCache>
            </c:numRef>
          </c:val>
        </c:ser>
        <c:marker val="1"/>
        <c:axId val="259703936"/>
        <c:axId val="259715072"/>
      </c:lineChart>
      <c:catAx>
        <c:axId val="2597039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2338709677419356"/>
              <c:y val="0.8153886988616729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59715072"/>
        <c:crosses val="autoZero"/>
        <c:lblAlgn val="ctr"/>
        <c:lblOffset val="100"/>
        <c:tickLblSkip val="1"/>
        <c:tickMarkSkip val="1"/>
      </c:catAx>
      <c:valAx>
        <c:axId val="25971507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</a:t>
                </a:r>
              </a:p>
            </c:rich>
          </c:tx>
          <c:layout>
            <c:manualLayout>
              <c:xMode val="edge"/>
              <c:yMode val="edge"/>
              <c:x val="6.4516129032258063E-2"/>
              <c:y val="0.369232618352455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597039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2258064516129"/>
          <c:y val="0.37948907997335724"/>
          <c:w val="0.18548387096774194"/>
          <c:h val="0.2000010016075801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Lactate</a:t>
            </a:r>
          </a:p>
        </c:rich>
      </c:tx>
      <c:layout>
        <c:manualLayout>
          <c:xMode val="edge"/>
          <c:yMode val="edge"/>
          <c:x val="0.40800079687655638"/>
          <c:y val="4.61540772940569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7200053125103762"/>
          <c:y val="0.27692446376434177"/>
          <c:w val="0.46800091406428529"/>
          <c:h val="0.40000200321516033"/>
        </c:manualLayout>
      </c:layout>
      <c:lineChart>
        <c:grouping val="standard"/>
        <c:ser>
          <c:idx val="0"/>
          <c:order val="0"/>
          <c:tx>
            <c:strRef>
              <c:f>prom!$D$3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prom!$D$4:$D$7</c:f>
              <c:numCache>
                <c:formatCode>General</c:formatCode>
                <c:ptCount val="4"/>
                <c:pt idx="0">
                  <c:v>0.11004728009067155</c:v>
                </c:pt>
                <c:pt idx="1">
                  <c:v>0.1982565379825654</c:v>
                </c:pt>
                <c:pt idx="2">
                  <c:v>8.3806797853309481E-2</c:v>
                </c:pt>
                <c:pt idx="3">
                  <c:v>0.10519421172886521</c:v>
                </c:pt>
              </c:numCache>
            </c:numRef>
          </c:val>
        </c:ser>
        <c:ser>
          <c:idx val="1"/>
          <c:order val="1"/>
          <c:tx>
            <c:strRef>
              <c:f>prom!$E$3</c:f>
              <c:strCache>
                <c:ptCount val="1"/>
                <c:pt idx="0">
                  <c:v>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prom!$E$4:$E$7</c:f>
              <c:numCache>
                <c:formatCode>General</c:formatCode>
                <c:ptCount val="4"/>
                <c:pt idx="0">
                  <c:v>3.9095920617420066E-2</c:v>
                </c:pt>
                <c:pt idx="1">
                  <c:v>0.10562748546956256</c:v>
                </c:pt>
                <c:pt idx="2">
                  <c:v>7.4092326887086696E-2</c:v>
                </c:pt>
                <c:pt idx="3">
                  <c:v>5.9454995871180846E-2</c:v>
                </c:pt>
              </c:numCache>
            </c:numRef>
          </c:val>
        </c:ser>
        <c:marker val="1"/>
        <c:axId val="264552832"/>
        <c:axId val="264555136"/>
      </c:lineChart>
      <c:catAx>
        <c:axId val="2645528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2800083593913268"/>
              <c:y val="0.8153886988616729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555136"/>
        <c:crosses val="autoZero"/>
        <c:lblAlgn val="ctr"/>
        <c:lblOffset val="100"/>
        <c:tickLblSkip val="1"/>
        <c:tickMarkSkip val="1"/>
      </c:catAx>
      <c:valAx>
        <c:axId val="26455513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</a:t>
                </a:r>
              </a:p>
            </c:rich>
          </c:tx>
          <c:layout>
            <c:manualLayout>
              <c:xMode val="edge"/>
              <c:yMode val="edge"/>
              <c:x val="6.4000125000244143E-2"/>
              <c:y val="0.369232618352455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5528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400153125299077"/>
          <c:y val="0.37948907997335724"/>
          <c:w val="0.18400035937570192"/>
          <c:h val="0.2000010016075801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8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Trigliceridos</a:t>
            </a:r>
          </a:p>
        </c:rich>
      </c:tx>
      <c:layout>
        <c:manualLayout>
          <c:xMode val="edge"/>
          <c:yMode val="edge"/>
          <c:x val="0.36099658202432494"/>
          <c:y val="5.128230810450773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1991745801481866"/>
          <c:y val="0.27692446376434177"/>
          <c:w val="0.51037447803439051"/>
          <c:h val="0.40000200321516033"/>
        </c:manualLayout>
      </c:layout>
      <c:lineChart>
        <c:grouping val="standard"/>
        <c:ser>
          <c:idx val="0"/>
          <c:order val="0"/>
          <c:tx>
            <c:strRef>
              <c:f>prom!$F$3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prom!$F$4:$F$7</c:f>
              <c:numCache>
                <c:formatCode>General</c:formatCode>
                <c:ptCount val="4"/>
                <c:pt idx="0">
                  <c:v>0.49149781081356281</c:v>
                </c:pt>
                <c:pt idx="1">
                  <c:v>2.6476190476190471</c:v>
                </c:pt>
                <c:pt idx="2">
                  <c:v>2.0708323934130384</c:v>
                </c:pt>
                <c:pt idx="3">
                  <c:v>2.8941585168575936</c:v>
                </c:pt>
              </c:numCache>
            </c:numRef>
          </c:val>
        </c:ser>
        <c:ser>
          <c:idx val="1"/>
          <c:order val="1"/>
          <c:tx>
            <c:strRef>
              <c:f>prom!$G$3</c:f>
              <c:strCache>
                <c:ptCount val="1"/>
                <c:pt idx="0">
                  <c:v>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prom!$G$4:$G$7</c:f>
              <c:numCache>
                <c:formatCode>General</c:formatCode>
                <c:ptCount val="4"/>
                <c:pt idx="0">
                  <c:v>0.53037809647979128</c:v>
                </c:pt>
                <c:pt idx="1">
                  <c:v>1.9404690831556504</c:v>
                </c:pt>
                <c:pt idx="2">
                  <c:v>1.302760971645295</c:v>
                </c:pt>
                <c:pt idx="3">
                  <c:v>1.8528656971770745</c:v>
                </c:pt>
              </c:numCache>
            </c:numRef>
          </c:val>
        </c:ser>
        <c:marker val="1"/>
        <c:axId val="264863104"/>
        <c:axId val="264865664"/>
      </c:lineChart>
      <c:catAx>
        <c:axId val="2648631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39419167002656175"/>
              <c:y val="0.8153886988616729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865664"/>
        <c:crosses val="autoZero"/>
        <c:lblAlgn val="ctr"/>
        <c:lblOffset val="100"/>
        <c:tickLblSkip val="1"/>
        <c:tickMarkSkip val="1"/>
      </c:catAx>
      <c:valAx>
        <c:axId val="2648656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</a:t>
                </a:r>
              </a:p>
            </c:rich>
          </c:tx>
          <c:layout>
            <c:manualLayout>
              <c:xMode val="edge"/>
              <c:yMode val="edge"/>
              <c:x val="6.6390176004473556E-2"/>
              <c:y val="0.369232618352455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8631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593518205228473"/>
          <c:y val="0.37948907997335724"/>
          <c:w val="0.19087175601286147"/>
          <c:h val="0.2000010016075801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8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FO</a:t>
            </a:r>
          </a:p>
        </c:rich>
      </c:tx>
      <c:layout>
        <c:manualLayout>
          <c:xMode val="edge"/>
          <c:yMode val="edge"/>
          <c:x val="0.46052828830989717"/>
          <c:y val="4.61540772940569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7193098928774878"/>
          <c:y val="0.27179623295389099"/>
          <c:w val="0.44298435351713916"/>
          <c:h val="0.4051302340256111"/>
        </c:manualLayout>
      </c:layout>
      <c:lineChart>
        <c:grouping val="standard"/>
        <c:ser>
          <c:idx val="0"/>
          <c:order val="0"/>
          <c:tx>
            <c:strRef>
              <c:f>prom!$H$3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prom!$H$4:$H$7</c:f>
              <c:numCache>
                <c:formatCode>General</c:formatCode>
                <c:ptCount val="4"/>
                <c:pt idx="0">
                  <c:v>0.29766666666666669</c:v>
                </c:pt>
                <c:pt idx="1">
                  <c:v>0.34509090909090906</c:v>
                </c:pt>
                <c:pt idx="2">
                  <c:v>0.25225000000000003</c:v>
                </c:pt>
                <c:pt idx="3">
                  <c:v>0.42216666666666663</c:v>
                </c:pt>
              </c:numCache>
            </c:numRef>
          </c:val>
        </c:ser>
        <c:ser>
          <c:idx val="1"/>
          <c:order val="1"/>
          <c:tx>
            <c:strRef>
              <c:f>prom!$I$3</c:f>
              <c:strCache>
                <c:ptCount val="1"/>
                <c:pt idx="0">
                  <c:v>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prom!$A$4:$A$7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prom!$I$4:$I$7</c:f>
              <c:numCache>
                <c:formatCode>General</c:formatCode>
                <c:ptCount val="4"/>
                <c:pt idx="0">
                  <c:v>0.40133333333333338</c:v>
                </c:pt>
                <c:pt idx="1">
                  <c:v>0.26450000000000001</c:v>
                </c:pt>
                <c:pt idx="2">
                  <c:v>0.20857692307692305</c:v>
                </c:pt>
                <c:pt idx="3">
                  <c:v>0.16238095238095238</c:v>
                </c:pt>
              </c:numCache>
            </c:numRef>
          </c:val>
        </c:ser>
        <c:marker val="1"/>
        <c:axId val="264923392"/>
        <c:axId val="264934144"/>
      </c:lineChart>
      <c:catAx>
        <c:axId val="2649233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4078964839316232"/>
              <c:y val="0.8153886988616729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934144"/>
        <c:crosses val="autoZero"/>
        <c:lblAlgn val="ctr"/>
        <c:lblOffset val="100"/>
        <c:tickLblSkip val="1"/>
        <c:tickMarkSkip val="1"/>
      </c:catAx>
      <c:valAx>
        <c:axId val="26493414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DO</a:t>
                </a:r>
              </a:p>
            </c:rich>
          </c:tx>
          <c:layout>
            <c:manualLayout>
              <c:xMode val="edge"/>
              <c:yMode val="edge"/>
              <c:x val="7.0175739171031953E-2"/>
              <c:y val="0.425643157267414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9233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6316116348497243"/>
          <c:y val="0.37436084916290646"/>
          <c:w val="0.20175525011671686"/>
          <c:h val="0.2000010016075801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Presion Osmotica</a:t>
            </a:r>
          </a:p>
        </c:rich>
      </c:tx>
      <c:layout>
        <c:manualLayout>
          <c:xMode val="edge"/>
          <c:yMode val="edge"/>
          <c:x val="0.29347929927854421"/>
          <c:y val="4.61540772940569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579765270342472"/>
          <c:y val="0.28205269457479254"/>
          <c:w val="0.6086978059110546"/>
          <c:h val="0.39487377240470956"/>
        </c:manualLayout>
      </c:layout>
      <c:lineChart>
        <c:grouping val="standard"/>
        <c:ser>
          <c:idx val="0"/>
          <c:order val="0"/>
          <c:tx>
            <c:strRef>
              <c:f>prom!$O$3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prom!$Q$3:$Q$6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prom!$O$4:$O$7</c:f>
              <c:numCache>
                <c:formatCode>0</c:formatCode>
                <c:ptCount val="4"/>
                <c:pt idx="0">
                  <c:v>790.92307692307691</c:v>
                </c:pt>
                <c:pt idx="1">
                  <c:v>832.3</c:v>
                </c:pt>
                <c:pt idx="2">
                  <c:v>824.58333333333337</c:v>
                </c:pt>
                <c:pt idx="3">
                  <c:v>801.41666666666663</c:v>
                </c:pt>
              </c:numCache>
            </c:numRef>
          </c:val>
        </c:ser>
        <c:ser>
          <c:idx val="1"/>
          <c:order val="1"/>
          <c:tx>
            <c:strRef>
              <c:f>prom!$P$3</c:f>
              <c:strCache>
                <c:ptCount val="1"/>
                <c:pt idx="0">
                  <c:v>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prom!$Q$3:$Q$6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prom!$P$4:$P$7</c:f>
              <c:numCache>
                <c:formatCode>0</c:formatCode>
                <c:ptCount val="4"/>
                <c:pt idx="0">
                  <c:v>802.15384615384619</c:v>
                </c:pt>
                <c:pt idx="1">
                  <c:v>800.66666666666663</c:v>
                </c:pt>
                <c:pt idx="2">
                  <c:v>830.09090909090912</c:v>
                </c:pt>
                <c:pt idx="3">
                  <c:v>796</c:v>
                </c:pt>
              </c:numCache>
            </c:numRef>
          </c:val>
        </c:ser>
        <c:marker val="1"/>
        <c:axId val="264967296"/>
        <c:axId val="264969600"/>
      </c:lineChart>
      <c:catAx>
        <c:axId val="2649672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39130573237139227"/>
              <c:y val="0.8153886988616729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969600"/>
        <c:crosses val="autoZero"/>
        <c:lblAlgn val="ctr"/>
        <c:lblOffset val="100"/>
        <c:tickLblSkip val="1"/>
        <c:tickMarkSkip val="1"/>
      </c:catAx>
      <c:valAx>
        <c:axId val="26496960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96729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0435067209675082"/>
          <c:y val="0.37948907997335724"/>
          <c:w val="0.16666725638040783"/>
          <c:h val="0.2000010016075801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P.O. HIPO
</a:t>
            </a:r>
          </a:p>
        </c:rich>
      </c:tx>
      <c:layout>
        <c:manualLayout>
          <c:xMode val="edge"/>
          <c:yMode val="edge"/>
          <c:x val="0.40000118371562415"/>
          <c:y val="4.61540772940569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757622388797315"/>
          <c:y val="0.37436084916290646"/>
          <c:w val="0.63939583154542956"/>
          <c:h val="0.39487377240470956"/>
        </c:manualLayout>
      </c:layout>
      <c:lineChart>
        <c:grouping val="standard"/>
        <c:ser>
          <c:idx val="0"/>
          <c:order val="0"/>
          <c:tx>
            <c:strRef>
              <c:f>prom!$O$3</c:f>
              <c:strCache>
                <c:ptCount val="1"/>
                <c:pt idx="0">
                  <c:v>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prom!$Q$3:$Q$6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prom!$L$4:$L$7</c:f>
              <c:numCache>
                <c:formatCode>0</c:formatCode>
                <c:ptCount val="4"/>
                <c:pt idx="0">
                  <c:v>-388</c:v>
                </c:pt>
                <c:pt idx="1">
                  <c:v>-359</c:v>
                </c:pt>
                <c:pt idx="2">
                  <c:v>-351.25</c:v>
                </c:pt>
                <c:pt idx="3">
                  <c:v>-342.66666666666669</c:v>
                </c:pt>
              </c:numCache>
            </c:numRef>
          </c:val>
        </c:ser>
        <c:ser>
          <c:idx val="1"/>
          <c:order val="1"/>
          <c:tx>
            <c:strRef>
              <c:f>prom!$P$3</c:f>
              <c:strCache>
                <c:ptCount val="1"/>
                <c:pt idx="0">
                  <c:v>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prom!$Q$3:$Q$6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prom!$M$4:$M$7</c:f>
              <c:numCache>
                <c:formatCode>0</c:formatCode>
                <c:ptCount val="4"/>
                <c:pt idx="0">
                  <c:v>-342.30769230769232</c:v>
                </c:pt>
                <c:pt idx="1">
                  <c:v>-346.83333333333331</c:v>
                </c:pt>
                <c:pt idx="2">
                  <c:v>-319.27272727272725</c:v>
                </c:pt>
                <c:pt idx="3">
                  <c:v>-360</c:v>
                </c:pt>
              </c:numCache>
            </c:numRef>
          </c:val>
        </c:ser>
        <c:marker val="1"/>
        <c:axId val="264998272"/>
        <c:axId val="265008640"/>
      </c:lineChart>
      <c:catAx>
        <c:axId val="264998272"/>
        <c:scaling>
          <c:orientation val="maxMin"/>
        </c:scaling>
        <c:axPos val="t"/>
        <c:numFmt formatCode="General" sourceLinked="1"/>
        <c:tickLblPos val="high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008640"/>
        <c:crossesAt val="-300"/>
        <c:lblAlgn val="ctr"/>
        <c:lblOffset val="100"/>
        <c:tickLblSkip val="1"/>
        <c:tickMarkSkip val="1"/>
      </c:catAx>
      <c:valAx>
        <c:axId val="265008640"/>
        <c:scaling>
          <c:orientation val="maxMin"/>
          <c:max val="-30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4998272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3030548740970467"/>
          <c:y val="0.46154077294056961"/>
          <c:w val="0.14545497589659059"/>
          <c:h val="0.2205139248493832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Hypo-OC</a:t>
            </a:r>
          </a:p>
        </c:rich>
      </c:tx>
      <c:layout>
        <c:manualLayout>
          <c:xMode val="edge"/>
          <c:yMode val="edge"/>
          <c:x val="0.38484962372639597"/>
          <c:y val="4.61540772940569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3030371183626847"/>
          <c:y val="0.44102784969876652"/>
          <c:w val="0.47575898366176511"/>
          <c:h val="0.3282067718688495"/>
        </c:manualLayout>
      </c:layout>
      <c:lineChart>
        <c:grouping val="standard"/>
        <c:ser>
          <c:idx val="0"/>
          <c:order val="0"/>
          <c:tx>
            <c:strRef>
              <c:f>prom!$N$3</c:f>
              <c:strCache>
                <c:ptCount val="1"/>
                <c:pt idx="0">
                  <c:v>PROM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prom!$Q$3:$Q$6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</c:numCache>
            </c:numRef>
          </c:cat>
          <c:val>
            <c:numRef>
              <c:f>prom!$N$4:$N$7</c:f>
              <c:numCache>
                <c:formatCode>0</c:formatCode>
                <c:ptCount val="4"/>
                <c:pt idx="0">
                  <c:v>-365.15384615384619</c:v>
                </c:pt>
                <c:pt idx="1">
                  <c:v>-352.91666666666663</c:v>
                </c:pt>
                <c:pt idx="2">
                  <c:v>-335.26136363636363</c:v>
                </c:pt>
                <c:pt idx="3">
                  <c:v>-351.33333333333337</c:v>
                </c:pt>
              </c:numCache>
            </c:numRef>
          </c:val>
        </c:ser>
        <c:marker val="1"/>
        <c:axId val="265110656"/>
        <c:axId val="265112960"/>
      </c:lineChart>
      <c:catAx>
        <c:axId val="265110656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DIETAS</a:t>
                </a:r>
              </a:p>
            </c:rich>
          </c:tx>
          <c:layout>
            <c:manualLayout>
              <c:xMode val="edge"/>
              <c:yMode val="edge"/>
              <c:x val="0.39091024772208727"/>
              <c:y val="0.2666680021434402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high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112960"/>
        <c:crosses val="autoZero"/>
        <c:lblAlgn val="ctr"/>
        <c:lblOffset val="100"/>
        <c:tickLblSkip val="1"/>
        <c:tickMarkSkip val="1"/>
      </c:catAx>
      <c:valAx>
        <c:axId val="265112960"/>
        <c:scaling>
          <c:orientation val="maxMin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mOsm</a:t>
                </a:r>
              </a:p>
            </c:rich>
          </c:tx>
          <c:layout>
            <c:manualLayout>
              <c:xMode val="edge"/>
              <c:yMode val="edge"/>
              <c:x val="4.8484991965530203E-2"/>
              <c:y val="0.49231015780327425"/>
            </c:manualLayout>
          </c:layout>
          <c:spPr>
            <a:noFill/>
            <a:ln w="25400">
              <a:noFill/>
            </a:ln>
          </c:spPr>
        </c:title>
        <c:numFmt formatCode="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11065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3939612747433558"/>
          <c:y val="0.54872069671823276"/>
          <c:w val="0.23636433583195973"/>
          <c:h val="0.1128210778299170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Peso</a:t>
            </a:r>
          </a:p>
        </c:rich>
      </c:tx>
      <c:layout>
        <c:manualLayout>
          <c:xMode val="edge"/>
          <c:yMode val="edge"/>
          <c:x val="0.44848617568115434"/>
          <c:y val="4.035883276440049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8787934386642952"/>
          <c:y val="0.25112162608960309"/>
          <c:w val="0.60606239956912755"/>
          <c:h val="0.46636873416640573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strRef>
              <c:f>sta!$AN$37:$AN$40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sta!$AO$37:$AO$40</c:f>
              <c:numCache>
                <c:formatCode>General</c:formatCode>
                <c:ptCount val="4"/>
                <c:pt idx="0">
                  <c:v>2.20208620555097</c:v>
                </c:pt>
                <c:pt idx="1">
                  <c:v>1.7330011168730728</c:v>
                </c:pt>
                <c:pt idx="2">
                  <c:v>2.0332907771770867</c:v>
                </c:pt>
                <c:pt idx="3">
                  <c:v>3.0973837914091762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strRef>
              <c:f>sta!$AN$37:$AN$40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sta!$AP$37:$AP$40</c:f>
              <c:numCache>
                <c:formatCode>General</c:formatCode>
                <c:ptCount val="4"/>
                <c:pt idx="0">
                  <c:v>1.42812300198382</c:v>
                </c:pt>
                <c:pt idx="1">
                  <c:v>1.1820989807831772</c:v>
                </c:pt>
                <c:pt idx="2">
                  <c:v>1.3869298363025275</c:v>
                </c:pt>
                <c:pt idx="3">
                  <c:v>2.1127592978852574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sta!$AN$37:$AN$40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sta!$AQ$37:$AQ$40</c:f>
              <c:numCache>
                <c:formatCode>General</c:formatCode>
                <c:ptCount val="4"/>
                <c:pt idx="0">
                  <c:v>1.815104603767395</c:v>
                </c:pt>
                <c:pt idx="1">
                  <c:v>1.457550048828125</c:v>
                </c:pt>
                <c:pt idx="2">
                  <c:v>1.7101103067398071</c:v>
                </c:pt>
                <c:pt idx="3">
                  <c:v>2.6050715446472168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265156096"/>
        <c:axId val="265158016"/>
      </c:stockChart>
      <c:catAx>
        <c:axId val="2651560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ALIMENTO</a:t>
                </a:r>
              </a:p>
            </c:rich>
          </c:tx>
          <c:layout>
            <c:manualLayout>
              <c:xMode val="edge"/>
              <c:yMode val="edge"/>
              <c:x val="0.33333431976302014"/>
              <c:y val="0.8385668585492103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158016"/>
        <c:crosses val="autoZero"/>
        <c:lblAlgn val="ctr"/>
        <c:lblOffset val="100"/>
        <c:tickLblSkip val="1"/>
        <c:tickMarkSkip val="1"/>
      </c:catAx>
      <c:valAx>
        <c:axId val="2651580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Peso g</a:t>
                </a:r>
              </a:p>
            </c:rich>
          </c:tx>
          <c:layout>
            <c:manualLayout>
              <c:xMode val="edge"/>
              <c:yMode val="edge"/>
              <c:x val="4.8484991965530203E-2"/>
              <c:y val="0.390135383389204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156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Proteínas</a:t>
            </a:r>
          </a:p>
        </c:rich>
      </c:tx>
      <c:layout>
        <c:manualLayout>
          <c:xMode val="edge"/>
          <c:yMode val="edge"/>
          <c:x val="0.42105366211833811"/>
          <c:y val="3.86266094420600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290766689102368"/>
          <c:y val="0.24463519313304721"/>
          <c:w val="0.80952579085847154"/>
          <c:h val="0.4849785407725321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strRef>
              <c:f>sta!$AO$77:$AO$80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sta!$AP$77:$AP$80</c:f>
              <c:numCache>
                <c:formatCode>General</c:formatCode>
                <c:ptCount val="4"/>
                <c:pt idx="0">
                  <c:v>40.320124438703921</c:v>
                </c:pt>
                <c:pt idx="1">
                  <c:v>49.903506770673623</c:v>
                </c:pt>
                <c:pt idx="2">
                  <c:v>42.476275634765628</c:v>
                </c:pt>
                <c:pt idx="3">
                  <c:v>101.28277792050403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strRef>
              <c:f>sta!$AO$77:$AO$80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sta!$AQ$77:$AQ$80</c:f>
              <c:numCache>
                <c:formatCode>General</c:formatCode>
                <c:ptCount val="4"/>
                <c:pt idx="0">
                  <c:v>25.875134655534357</c:v>
                </c:pt>
                <c:pt idx="1">
                  <c:v>33.79560516780294</c:v>
                </c:pt>
                <c:pt idx="2">
                  <c:v>28.317517089843751</c:v>
                </c:pt>
                <c:pt idx="3">
                  <c:v>66.332563266019406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sta!$AO$77:$AO$80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sta!$AR$77:$AR$80</c:f>
              <c:numCache>
                <c:formatCode>General</c:formatCode>
                <c:ptCount val="4"/>
                <c:pt idx="0">
                  <c:v>33.097629547119141</c:v>
                </c:pt>
                <c:pt idx="1">
                  <c:v>41.849555969238281</c:v>
                </c:pt>
                <c:pt idx="2">
                  <c:v>35.396896362304688</c:v>
                </c:pt>
                <c:pt idx="3">
                  <c:v>83.807670593261719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265319552"/>
        <c:axId val="265321472"/>
      </c:stockChart>
      <c:catAx>
        <c:axId val="2653195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alimento</a:t>
                </a:r>
              </a:p>
            </c:rich>
          </c:tx>
          <c:layout>
            <c:manualLayout>
              <c:xMode val="edge"/>
              <c:yMode val="edge"/>
              <c:x val="0.44611638010157256"/>
              <c:y val="0.8454935622317596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321472"/>
        <c:crosses val="autoZero"/>
        <c:lblAlgn val="ctr"/>
        <c:lblOffset val="100"/>
        <c:tickLblSkip val="1"/>
        <c:tickMarkSkip val="1"/>
      </c:catAx>
      <c:valAx>
        <c:axId val="26532147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Proteínas, mg/ml</a:t>
                </a:r>
              </a:p>
            </c:rich>
          </c:tx>
          <c:layout>
            <c:manualLayout>
              <c:xMode val="edge"/>
              <c:yMode val="edge"/>
              <c:x val="4.010034877317506E-2"/>
              <c:y val="0.2746781115879828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319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ACILGLICEROL</a:t>
            </a:r>
          </a:p>
        </c:rich>
      </c:tx>
      <c:layout>
        <c:manualLayout>
          <c:xMode val="edge"/>
          <c:yMode val="edge"/>
          <c:x val="0.37437185929648242"/>
          <c:y val="3.95257679829699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577889447236182"/>
          <c:y val="0.22924945430122573"/>
          <c:w val="0.6733668341708543"/>
          <c:h val="0.5217401373752034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strRef>
              <c:f>sta!$AN$107:$AN$110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sta!$AO$107:$AO$110</c:f>
              <c:numCache>
                <c:formatCode>General</c:formatCode>
                <c:ptCount val="4"/>
                <c:pt idx="0">
                  <c:v>2.8376473687715547</c:v>
                </c:pt>
                <c:pt idx="1">
                  <c:v>1.8005243111183</c:v>
                </c:pt>
                <c:pt idx="2">
                  <c:v>2.4202738046646117</c:v>
                </c:pt>
                <c:pt idx="3">
                  <c:v>0.54884726827128516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strRef>
              <c:f>sta!$AN$107:$AN$110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sta!$AP$107:$AP$110</c:f>
              <c:numCache>
                <c:formatCode>General</c:formatCode>
                <c:ptCount val="4"/>
                <c:pt idx="0">
                  <c:v>2.2217646337919219</c:v>
                </c:pt>
                <c:pt idx="1">
                  <c:v>1.5446218680809187</c:v>
                </c:pt>
                <c:pt idx="2">
                  <c:v>2.0829562902450562</c:v>
                </c:pt>
                <c:pt idx="3">
                  <c:v>0.48228590662495513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sta!$AN$107:$AN$110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sta!$AQ$107:$AQ$110</c:f>
              <c:numCache>
                <c:formatCode>General</c:formatCode>
                <c:ptCount val="4"/>
                <c:pt idx="0">
                  <c:v>2.5297060012817383</c:v>
                </c:pt>
                <c:pt idx="1">
                  <c:v>1.6725730895996094</c:v>
                </c:pt>
                <c:pt idx="2">
                  <c:v>2.251615047454834</c:v>
                </c:pt>
                <c:pt idx="3">
                  <c:v>0.51556658744812012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265450240"/>
        <c:axId val="265452160"/>
      </c:stockChart>
      <c:catAx>
        <c:axId val="2654502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ALIMENTO</a:t>
                </a:r>
              </a:p>
            </c:rich>
          </c:tx>
          <c:layout>
            <c:manualLayout>
              <c:xMode val="edge"/>
              <c:yMode val="edge"/>
              <c:x val="0.36180904522613067"/>
              <c:y val="0.857709165230447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452160"/>
        <c:crosses val="autoZero"/>
        <c:lblAlgn val="ctr"/>
        <c:lblOffset val="100"/>
        <c:tickLblSkip val="1"/>
        <c:tickMarkSkip val="1"/>
      </c:catAx>
      <c:valAx>
        <c:axId val="26545216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Acilglicerol, mg/ml</a:t>
                </a:r>
              </a:p>
            </c:rich>
          </c:tx>
          <c:layout>
            <c:manualLayout>
              <c:xMode val="edge"/>
              <c:yMode val="edge"/>
              <c:x val="4.0201005025125629E-2"/>
              <c:y val="0.280632952679086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450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70426482285994"/>
          <c:y val="0.11261310798981203"/>
          <c:w val="0.65914948295906506"/>
          <c:h val="0.60360625882539254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strRef>
              <c:f>sta!$AN$147:$AN$150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sta!$AO$147:$AO$150</c:f>
              <c:numCache>
                <c:formatCode>General</c:formatCode>
                <c:ptCount val="4"/>
                <c:pt idx="0">
                  <c:v>0.10877182159543949</c:v>
                </c:pt>
                <c:pt idx="1">
                  <c:v>8.9322150818925722E-2</c:v>
                </c:pt>
                <c:pt idx="2">
                  <c:v>0.16743718087673187</c:v>
                </c:pt>
                <c:pt idx="3">
                  <c:v>0.10619840402020364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strRef>
              <c:f>sta!$AN$147:$AN$150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sta!$AP$147:$AP$150</c:f>
              <c:numCache>
                <c:formatCode>General</c:formatCode>
                <c:ptCount val="4"/>
                <c:pt idx="0">
                  <c:v>6.9599145911922872E-2</c:v>
                </c:pt>
                <c:pt idx="1">
                  <c:v>6.8217172153371947E-2</c:v>
                </c:pt>
                <c:pt idx="2">
                  <c:v>0.12533135712146759</c:v>
                </c:pt>
                <c:pt idx="3">
                  <c:v>6.6595252567397067E-2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sta!$AN$147:$AN$150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sta!$AQ$147:$AQ$150</c:f>
              <c:numCache>
                <c:formatCode>General</c:formatCode>
                <c:ptCount val="4"/>
                <c:pt idx="0">
                  <c:v>8.9185483753681183E-2</c:v>
                </c:pt>
                <c:pt idx="1">
                  <c:v>7.8769661486148834E-2</c:v>
                </c:pt>
                <c:pt idx="2">
                  <c:v>0.14638426899909973</c:v>
                </c:pt>
                <c:pt idx="3">
                  <c:v>8.6396828293800354E-2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265490816"/>
        <c:axId val="265492736"/>
      </c:stockChart>
      <c:catAx>
        <c:axId val="2654908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ALIMENTO</a:t>
                </a:r>
              </a:p>
            </c:rich>
          </c:tx>
          <c:layout>
            <c:manualLayout>
              <c:xMode val="edge"/>
              <c:yMode val="edge"/>
              <c:x val="0.36842195435354586"/>
              <c:y val="0.837841523444201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492736"/>
        <c:crosses val="autoZero"/>
        <c:lblAlgn val="ctr"/>
        <c:lblOffset val="100"/>
        <c:tickLblSkip val="1"/>
        <c:tickMarkSkip val="1"/>
      </c:catAx>
      <c:valAx>
        <c:axId val="2654927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Lactato, mg/ml</a:t>
                </a:r>
              </a:p>
            </c:rich>
          </c:tx>
          <c:layout>
            <c:manualLayout>
              <c:xMode val="edge"/>
              <c:yMode val="edge"/>
              <c:x val="4.010034877317506E-2"/>
              <c:y val="0.2252262159796240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490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5284974093264247"/>
          <c:y val="9.8039591144267552E-2"/>
          <c:w val="0.83678756476683935"/>
          <c:h val="0.65490446884370723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strRef>
              <c:f>sta!$AN$210:$AN$213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sta!$AO$210:$AO$213</c:f>
              <c:numCache>
                <c:formatCode>General</c:formatCode>
                <c:ptCount val="4"/>
                <c:pt idx="0">
                  <c:v>56.469072833930277</c:v>
                </c:pt>
                <c:pt idx="1">
                  <c:v>34.175213313476476</c:v>
                </c:pt>
                <c:pt idx="2">
                  <c:v>16.767622888636165</c:v>
                </c:pt>
                <c:pt idx="3">
                  <c:v>44.930464433567977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strRef>
              <c:f>sta!$AN$210:$AN$213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sta!$AP$210:$AP$213</c:f>
              <c:numCache>
                <c:formatCode>General</c:formatCode>
                <c:ptCount val="4"/>
                <c:pt idx="0">
                  <c:v>25.491055950249411</c:v>
                </c:pt>
                <c:pt idx="1">
                  <c:v>19.334334873779383</c:v>
                </c:pt>
                <c:pt idx="2">
                  <c:v>9.6951494807486025</c:v>
                </c:pt>
                <c:pt idx="3">
                  <c:v>25.979089094264054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sta!$AN$210:$AN$213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sta!$AQ$210:$AQ$213</c:f>
              <c:numCache>
                <c:formatCode>General</c:formatCode>
                <c:ptCount val="4"/>
                <c:pt idx="0">
                  <c:v>40.980064392089844</c:v>
                </c:pt>
                <c:pt idx="1">
                  <c:v>26.75477409362793</c:v>
                </c:pt>
                <c:pt idx="2">
                  <c:v>13.231386184692383</c:v>
                </c:pt>
                <c:pt idx="3">
                  <c:v>35.454776763916016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265538944"/>
        <c:axId val="265541120"/>
      </c:stockChart>
      <c:catAx>
        <c:axId val="2655389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ALIMENTO</a:t>
                </a:r>
              </a:p>
            </c:rich>
          </c:tx>
          <c:layout>
            <c:manualLayout>
              <c:xMode val="edge"/>
              <c:yMode val="edge"/>
              <c:x val="0.43523316062176165"/>
              <c:y val="0.8588268184237838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541120"/>
        <c:crosses val="autoZero"/>
        <c:lblAlgn val="ctr"/>
        <c:lblOffset val="100"/>
        <c:tickLblSkip val="1"/>
        <c:tickMarkSkip val="1"/>
      </c:catAx>
      <c:valAx>
        <c:axId val="2655411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4.145077720207254E-2"/>
              <c:y val="0.1333338439562038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538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9620283481697923"/>
          <c:y val="0.12376267540095964"/>
          <c:w val="0.58860850445093771"/>
          <c:h val="0.56435779982837597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strRef>
              <c:f>sta!$H$146:$H$149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sta!$I$146:$I$149</c:f>
              <c:numCache>
                <c:formatCode>General</c:formatCode>
                <c:ptCount val="4"/>
                <c:pt idx="0">
                  <c:v>3.309480703503624</c:v>
                </c:pt>
                <c:pt idx="1">
                  <c:v>2.1828328859323718</c:v>
                </c:pt>
                <c:pt idx="2">
                  <c:v>2.9236452362736061</c:v>
                </c:pt>
                <c:pt idx="3">
                  <c:v>0.53693820230130151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strRef>
              <c:f>sta!$H$146:$H$149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sta!$J$146:$J$149</c:f>
              <c:numCache>
                <c:formatCode>General</c:formatCode>
                <c:ptCount val="4"/>
                <c:pt idx="0">
                  <c:v>2.4788365000181045</c:v>
                </c:pt>
                <c:pt idx="1">
                  <c:v>1.9588320959096694</c:v>
                </c:pt>
                <c:pt idx="2">
                  <c:v>2.3715927817622826</c:v>
                </c:pt>
                <c:pt idx="3">
                  <c:v>0.44605742700930645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sta!$H$146:$H$149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sta!$K$146:$K$149</c:f>
              <c:numCache>
                <c:formatCode>General</c:formatCode>
                <c:ptCount val="4"/>
                <c:pt idx="0">
                  <c:v>2.8941586017608643</c:v>
                </c:pt>
                <c:pt idx="1">
                  <c:v>2.0708324909210205</c:v>
                </c:pt>
                <c:pt idx="2">
                  <c:v>2.6476190090179443</c:v>
                </c:pt>
                <c:pt idx="3">
                  <c:v>0.49149781465530396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265575424"/>
        <c:axId val="265581696"/>
      </c:stockChart>
      <c:catAx>
        <c:axId val="2655754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alimento</a:t>
                </a:r>
              </a:p>
            </c:rich>
          </c:tx>
          <c:layout>
            <c:manualLayout>
              <c:xMode val="edge"/>
              <c:yMode val="edge"/>
              <c:x val="0.33860811815188352"/>
              <c:y val="0.8217841646623720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581696"/>
        <c:crosses val="autoZero"/>
        <c:lblAlgn val="ctr"/>
        <c:lblOffset val="100"/>
        <c:tickLblSkip val="1"/>
        <c:tickMarkSkip val="1"/>
      </c:catAx>
      <c:valAx>
        <c:axId val="2655816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Triglicéridos, mg/100 ml</a:t>
                </a:r>
              </a:p>
            </c:rich>
          </c:tx>
          <c:layout>
            <c:manualLayout>
              <c:xMode val="edge"/>
              <c:yMode val="edge"/>
              <c:x val="5.063298963018819E-2"/>
              <c:y val="6.9307098224537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575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7919100432256527"/>
          <c:y val="0.12315270935960591"/>
          <c:w val="0.80924969694061732"/>
          <c:h val="0.56650246305418717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strRef>
              <c:f>sta!$I$213:$I$216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sta!$J$213:$J$216</c:f>
              <c:numCache>
                <c:formatCode>General</c:formatCode>
                <c:ptCount val="4"/>
                <c:pt idx="0">
                  <c:v>0.18565848131919124</c:v>
                </c:pt>
                <c:pt idx="1">
                  <c:v>0.23881384749100409</c:v>
                </c:pt>
                <c:pt idx="2">
                  <c:v>0.31206843035092258</c:v>
                </c:pt>
                <c:pt idx="3">
                  <c:v>0.45941002904043798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strRef>
              <c:f>sta!$I$213:$I$216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sta!$K$213:$K$216</c:f>
              <c:numCache>
                <c:formatCode>General</c:formatCode>
                <c:ptCount val="4"/>
                <c:pt idx="0">
                  <c:v>0.1391034160063245</c:v>
                </c:pt>
                <c:pt idx="1">
                  <c:v>0.17833998780562677</c:v>
                </c:pt>
                <c:pt idx="2">
                  <c:v>0.21693155391345117</c:v>
                </c:pt>
                <c:pt idx="3">
                  <c:v>0.35394893349542017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sta!$I$213:$I$216</c:f>
              <c:strCache>
                <c:ptCount val="4"/>
                <c:pt idx="0">
                  <c:v>F1</c:v>
                </c:pt>
                <c:pt idx="1">
                  <c:v>F2</c:v>
                </c:pt>
                <c:pt idx="2">
                  <c:v>F3</c:v>
                </c:pt>
                <c:pt idx="3">
                  <c:v>F4</c:v>
                </c:pt>
              </c:strCache>
            </c:strRef>
          </c:cat>
          <c:val>
            <c:numRef>
              <c:f>sta!$L$213:$L$216</c:f>
              <c:numCache>
                <c:formatCode>General</c:formatCode>
                <c:ptCount val="4"/>
                <c:pt idx="0">
                  <c:v>0.16238094866275787</c:v>
                </c:pt>
                <c:pt idx="1">
                  <c:v>0.20857691764831543</c:v>
                </c:pt>
                <c:pt idx="2">
                  <c:v>0.26449999213218689</c:v>
                </c:pt>
                <c:pt idx="3">
                  <c:v>0.40667948126792908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265619712"/>
        <c:axId val="265630080"/>
      </c:stockChart>
      <c:catAx>
        <c:axId val="2656197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Alimento</a:t>
                </a:r>
              </a:p>
            </c:rich>
          </c:tx>
          <c:layout>
            <c:manualLayout>
              <c:xMode val="edge"/>
              <c:yMode val="edge"/>
              <c:x val="0.44219715582826585"/>
              <c:y val="0.8226600985221674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630080"/>
        <c:crosses val="autoZero"/>
        <c:lblAlgn val="ctr"/>
        <c:lblOffset val="100"/>
        <c:tickLblSkip val="1"/>
        <c:tickMarkSkip val="1"/>
      </c:catAx>
      <c:valAx>
        <c:axId val="26563008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Densidad Optica, 490 nm</a:t>
                </a:r>
              </a:p>
            </c:rich>
          </c:tx>
          <c:layout>
            <c:manualLayout>
              <c:xMode val="edge"/>
              <c:yMode val="edge"/>
              <c:x val="4.6242839825178128E-2"/>
              <c:y val="6.8965517241379309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619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 orientation="landscape" horizontalDpi="300" verticalDpi="300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6290766689102368"/>
          <c:y val="9.2251088725007077E-2"/>
          <c:w val="0.6666682983540354"/>
          <c:h val="0.6752779694670517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'STD DIETAS'!$H$15:$H$18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'STD DIETAS'!$I$15:$I$18</c:f>
              <c:numCache>
                <c:formatCode>General</c:formatCode>
                <c:ptCount val="4"/>
                <c:pt idx="0">
                  <c:v>172.80050010353241</c:v>
                </c:pt>
                <c:pt idx="1">
                  <c:v>151.37573669856465</c:v>
                </c:pt>
                <c:pt idx="2">
                  <c:v>159.03200988769532</c:v>
                </c:pt>
                <c:pt idx="3">
                  <c:v>231.83838449404675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'STD DIETAS'!$H$15:$H$18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'STD DIETAS'!$J$15:$J$18</c:f>
              <c:numCache>
                <c:formatCode>General</c:formatCode>
                <c:ptCount val="4"/>
                <c:pt idx="0">
                  <c:v>187.24548988670196</c:v>
                </c:pt>
                <c:pt idx="1">
                  <c:v>167.48363830143535</c:v>
                </c:pt>
                <c:pt idx="2">
                  <c:v>173.19076843261718</c:v>
                </c:pt>
                <c:pt idx="3">
                  <c:v>266.78859914853138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'STD DIETAS'!$H$15:$H$18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cat>
          <c:val>
            <c:numRef>
              <c:f>'STD DIETAS'!$K$15:$K$18</c:f>
              <c:numCache>
                <c:formatCode>General</c:formatCode>
                <c:ptCount val="4"/>
                <c:pt idx="0">
                  <c:v>180.02299499511719</c:v>
                </c:pt>
                <c:pt idx="1">
                  <c:v>159.4296875</c:v>
                </c:pt>
                <c:pt idx="2">
                  <c:v>166.11138916015625</c:v>
                </c:pt>
                <c:pt idx="3">
                  <c:v>249.31349182128906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5106432"/>
        <c:axId val="145108352"/>
      </c:stockChart>
      <c:catAx>
        <c:axId val="1451064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TIPO DE DIETA</a:t>
                </a:r>
              </a:p>
            </c:rich>
          </c:tx>
          <c:layout>
            <c:manualLayout>
              <c:xMode val="edge"/>
              <c:yMode val="edge"/>
              <c:x val="0.39849721593342713"/>
              <c:y val="0.8671602340150664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5108352"/>
        <c:crosses val="autoZero"/>
        <c:lblAlgn val="ctr"/>
        <c:lblOffset val="100"/>
        <c:tickLblSkip val="1"/>
        <c:tickMarkSkip val="1"/>
      </c:catAx>
      <c:valAx>
        <c:axId val="1451083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PROTEÍNAS, mg/100 ml</a:t>
                </a:r>
              </a:p>
            </c:rich>
          </c:tx>
          <c:layout>
            <c:manualLayout>
              <c:xMode val="edge"/>
              <c:yMode val="edge"/>
              <c:x val="4.010034877317506E-2"/>
              <c:y val="0.1955723080970149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45106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>
        <c:manualLayout>
          <c:layoutTarget val="inner"/>
          <c:xMode val="edge"/>
          <c:yMode val="edge"/>
          <c:x val="0.19195046439628483"/>
          <c:y val="7.763986928600132E-2"/>
          <c:w val="0.79566563467492257"/>
          <c:h val="0.72670917651697231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'STD DIETAS'!$N$3:$N$6</c:f>
              <c:numCache>
                <c:formatCode>0.0</c:formatCode>
                <c:ptCount val="4"/>
                <c:pt idx="0">
                  <c:v>159.4296875</c:v>
                </c:pt>
                <c:pt idx="1">
                  <c:v>166.11138916015625</c:v>
                </c:pt>
                <c:pt idx="2">
                  <c:v>180.02299499511719</c:v>
                </c:pt>
                <c:pt idx="3">
                  <c:v>249.31349182128906</c:v>
                </c:pt>
              </c:numCache>
            </c:numRef>
          </c:cat>
          <c:val>
            <c:numRef>
              <c:f>'STD DIETAS'!$O$3:$O$6</c:f>
              <c:numCache>
                <c:formatCode>General</c:formatCode>
                <c:ptCount val="4"/>
                <c:pt idx="0">
                  <c:v>5.3143229166666668</c:v>
                </c:pt>
                <c:pt idx="1">
                  <c:v>5.5370463053385413</c:v>
                </c:pt>
                <c:pt idx="2">
                  <c:v>6.0007664998372396</c:v>
                </c:pt>
                <c:pt idx="3">
                  <c:v>8.3104497273763016</c:v>
                </c:pt>
              </c:numCache>
            </c:numRef>
          </c:val>
        </c:ser>
        <c:marker val="1"/>
        <c:axId val="265681920"/>
        <c:axId val="265681152"/>
      </c:lineChart>
      <c:catAx>
        <c:axId val="2656819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Proteínas, mg/100 ml</a:t>
                </a:r>
              </a:p>
            </c:rich>
          </c:tx>
          <c:layout>
            <c:manualLayout>
              <c:xMode val="edge"/>
              <c:yMode val="edge"/>
              <c:x val="0.40557275541795668"/>
              <c:y val="0.88820010463185506"/>
            </c:manualLayout>
          </c:layout>
          <c:spPr>
            <a:noFill/>
            <a:ln w="25400">
              <a:noFill/>
            </a:ln>
          </c:spPr>
        </c:title>
        <c:numFmt formatCode="0.0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681152"/>
        <c:crosses val="autoZero"/>
        <c:lblAlgn val="ctr"/>
        <c:lblOffset val="100"/>
        <c:tickLblSkip val="1"/>
        <c:tickMarkSkip val="1"/>
      </c:catAx>
      <c:valAx>
        <c:axId val="265681152"/>
        <c:scaling>
          <c:orientation val="minMax"/>
          <c:min val="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Crecimiento, mg/día</a:t>
                </a:r>
              </a:p>
            </c:rich>
          </c:tx>
          <c:layout>
            <c:manualLayout>
              <c:xMode val="edge"/>
              <c:yMode val="edge"/>
              <c:x val="4.9535603715170282E-2"/>
              <c:y val="0.263975555572404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265681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" Type="http://schemas.openxmlformats.org/officeDocument/2006/relationships/image" Target="../media/image2.emf"/><Relationship Id="rId16" Type="http://schemas.openxmlformats.org/officeDocument/2006/relationships/image" Target="../media/image16.emf"/><Relationship Id="rId20" Type="http://schemas.openxmlformats.org/officeDocument/2006/relationships/image" Target="../media/image20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10" Type="http://schemas.openxmlformats.org/officeDocument/2006/relationships/image" Target="../media/image10.emf"/><Relationship Id="rId19" Type="http://schemas.openxmlformats.org/officeDocument/2006/relationships/image" Target="../media/image19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2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142875</xdr:rowOff>
    </xdr:from>
    <xdr:to>
      <xdr:col>3</xdr:col>
      <xdr:colOff>76200</xdr:colOff>
      <xdr:row>20</xdr:row>
      <xdr:rowOff>57150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171450</xdr:colOff>
      <xdr:row>9</xdr:row>
      <xdr:rowOff>0</xdr:rowOff>
    </xdr:from>
    <xdr:to>
      <xdr:col>6</xdr:col>
      <xdr:colOff>266700</xdr:colOff>
      <xdr:row>20</xdr:row>
      <xdr:rowOff>76200</xdr:rowOff>
    </xdr:to>
    <xdr:graphicFrame macro="">
      <xdr:nvGraphicFramePr>
        <xdr:cNvPr id="102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352425</xdr:colOff>
      <xdr:row>9</xdr:row>
      <xdr:rowOff>0</xdr:rowOff>
    </xdr:from>
    <xdr:to>
      <xdr:col>9</xdr:col>
      <xdr:colOff>361950</xdr:colOff>
      <xdr:row>20</xdr:row>
      <xdr:rowOff>76200</xdr:rowOff>
    </xdr:to>
    <xdr:graphicFrame macro="">
      <xdr:nvGraphicFramePr>
        <xdr:cNvPr id="102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419100</xdr:colOff>
      <xdr:row>9</xdr:row>
      <xdr:rowOff>19050</xdr:rowOff>
    </xdr:from>
    <xdr:to>
      <xdr:col>12</xdr:col>
      <xdr:colOff>304800</xdr:colOff>
      <xdr:row>20</xdr:row>
      <xdr:rowOff>95250</xdr:rowOff>
    </xdr:to>
    <xdr:graphicFrame macro="">
      <xdr:nvGraphicFramePr>
        <xdr:cNvPr id="1029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476250</xdr:colOff>
      <xdr:row>9</xdr:row>
      <xdr:rowOff>0</xdr:rowOff>
    </xdr:from>
    <xdr:to>
      <xdr:col>15</xdr:col>
      <xdr:colOff>752475</xdr:colOff>
      <xdr:row>20</xdr:row>
      <xdr:rowOff>76200</xdr:rowOff>
    </xdr:to>
    <xdr:graphicFrame macro="">
      <xdr:nvGraphicFramePr>
        <xdr:cNvPr id="1033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57150</xdr:colOff>
      <xdr:row>9</xdr:row>
      <xdr:rowOff>28575</xdr:rowOff>
    </xdr:from>
    <xdr:to>
      <xdr:col>20</xdr:col>
      <xdr:colOff>152400</xdr:colOff>
      <xdr:row>20</xdr:row>
      <xdr:rowOff>104775</xdr:rowOff>
    </xdr:to>
    <xdr:graphicFrame macro="">
      <xdr:nvGraphicFramePr>
        <xdr:cNvPr id="1035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16</xdr:col>
      <xdr:colOff>104775</xdr:colOff>
      <xdr:row>21</xdr:row>
      <xdr:rowOff>85725</xdr:rowOff>
    </xdr:from>
    <xdr:to>
      <xdr:col>20</xdr:col>
      <xdr:colOff>200025</xdr:colOff>
      <xdr:row>33</xdr:row>
      <xdr:rowOff>0</xdr:rowOff>
    </xdr:to>
    <xdr:graphicFrame macro="">
      <xdr:nvGraphicFramePr>
        <xdr:cNvPr id="1036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342900</xdr:colOff>
      <xdr:row>18</xdr:row>
      <xdr:rowOff>57150</xdr:rowOff>
    </xdr:from>
    <xdr:to>
      <xdr:col>37</xdr:col>
      <xdr:colOff>438150</xdr:colOff>
      <xdr:row>31</xdr:row>
      <xdr:rowOff>76200</xdr:rowOff>
    </xdr:to>
    <xdr:graphicFrame macro="">
      <xdr:nvGraphicFramePr>
        <xdr:cNvPr id="2082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447675</xdr:colOff>
      <xdr:row>58</xdr:row>
      <xdr:rowOff>19050</xdr:rowOff>
    </xdr:from>
    <xdr:to>
      <xdr:col>38</xdr:col>
      <xdr:colOff>438150</xdr:colOff>
      <xdr:row>71</xdr:row>
      <xdr:rowOff>133350</xdr:rowOff>
    </xdr:to>
    <xdr:graphicFrame macro="">
      <xdr:nvGraphicFramePr>
        <xdr:cNvPr id="2083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57150</xdr:colOff>
      <xdr:row>89</xdr:row>
      <xdr:rowOff>19050</xdr:rowOff>
    </xdr:from>
    <xdr:to>
      <xdr:col>43</xdr:col>
      <xdr:colOff>38100</xdr:colOff>
      <xdr:row>104</xdr:row>
      <xdr:rowOff>0</xdr:rowOff>
    </xdr:to>
    <xdr:graphicFrame macro="">
      <xdr:nvGraphicFramePr>
        <xdr:cNvPr id="2084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38</xdr:col>
      <xdr:colOff>19050</xdr:colOff>
      <xdr:row>118</xdr:row>
      <xdr:rowOff>152400</xdr:rowOff>
    </xdr:from>
    <xdr:to>
      <xdr:col>43</xdr:col>
      <xdr:colOff>9525</xdr:colOff>
      <xdr:row>132</xdr:row>
      <xdr:rowOff>0</xdr:rowOff>
    </xdr:to>
    <xdr:graphicFrame macro="">
      <xdr:nvGraphicFramePr>
        <xdr:cNvPr id="2085" name="Chart 3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38</xdr:col>
      <xdr:colOff>142875</xdr:colOff>
      <xdr:row>191</xdr:row>
      <xdr:rowOff>0</xdr:rowOff>
    </xdr:from>
    <xdr:to>
      <xdr:col>43</xdr:col>
      <xdr:colOff>9525</xdr:colOff>
      <xdr:row>206</xdr:row>
      <xdr:rowOff>0</xdr:rowOff>
    </xdr:to>
    <xdr:graphicFrame macro="">
      <xdr:nvGraphicFramePr>
        <xdr:cNvPr id="2086" name="Chart 3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19050</xdr:colOff>
      <xdr:row>164</xdr:row>
      <xdr:rowOff>133350</xdr:rowOff>
    </xdr:from>
    <xdr:to>
      <xdr:col>10</xdr:col>
      <xdr:colOff>742950</xdr:colOff>
      <xdr:row>176</xdr:row>
      <xdr:rowOff>114300</xdr:rowOff>
    </xdr:to>
    <xdr:graphicFrame macro="">
      <xdr:nvGraphicFramePr>
        <xdr:cNvPr id="2087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19050</xdr:colOff>
      <xdr:row>215</xdr:row>
      <xdr:rowOff>0</xdr:rowOff>
    </xdr:from>
    <xdr:to>
      <xdr:col>10</xdr:col>
      <xdr:colOff>266700</xdr:colOff>
      <xdr:row>226</xdr:row>
      <xdr:rowOff>152400</xdr:rowOff>
    </xdr:to>
    <xdr:graphicFrame macro="">
      <xdr:nvGraphicFramePr>
        <xdr:cNvPr id="2088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21</xdr:row>
      <xdr:rowOff>28575</xdr:rowOff>
    </xdr:from>
    <xdr:to>
      <xdr:col>12</xdr:col>
      <xdr:colOff>752475</xdr:colOff>
      <xdr:row>37</xdr:row>
      <xdr:rowOff>19050</xdr:rowOff>
    </xdr:to>
    <xdr:graphicFrame macro="">
      <xdr:nvGraphicFramePr>
        <xdr:cNvPr id="4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276225</xdr:colOff>
      <xdr:row>7</xdr:row>
      <xdr:rowOff>9525</xdr:rowOff>
    </xdr:from>
    <xdr:to>
      <xdr:col>17</xdr:col>
      <xdr:colOff>304800</xdr:colOff>
      <xdr:row>26</xdr:row>
      <xdr:rowOff>0</xdr:rowOff>
    </xdr:to>
    <xdr:graphicFrame macro="">
      <xdr:nvGraphicFramePr>
        <xdr:cNvPr id="4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5.bin"/><Relationship Id="rId13" Type="http://schemas.openxmlformats.org/officeDocument/2006/relationships/oleObject" Target="../embeddings/oleObject10.bin"/><Relationship Id="rId18" Type="http://schemas.openxmlformats.org/officeDocument/2006/relationships/oleObject" Target="../embeddings/oleObject15.bin"/><Relationship Id="rId3" Type="http://schemas.openxmlformats.org/officeDocument/2006/relationships/vmlDrawing" Target="../drawings/vmlDrawing1.vml"/><Relationship Id="rId21" Type="http://schemas.openxmlformats.org/officeDocument/2006/relationships/oleObject" Target="../embeddings/oleObject18.bin"/><Relationship Id="rId7" Type="http://schemas.openxmlformats.org/officeDocument/2006/relationships/oleObject" Target="../embeddings/oleObject4.bin"/><Relationship Id="rId12" Type="http://schemas.openxmlformats.org/officeDocument/2006/relationships/oleObject" Target="../embeddings/oleObject9.bin"/><Relationship Id="rId17" Type="http://schemas.openxmlformats.org/officeDocument/2006/relationships/oleObject" Target="../embeddings/oleObject14.bin"/><Relationship Id="rId2" Type="http://schemas.openxmlformats.org/officeDocument/2006/relationships/drawing" Target="../drawings/drawing3.xml"/><Relationship Id="rId16" Type="http://schemas.openxmlformats.org/officeDocument/2006/relationships/oleObject" Target="../embeddings/oleObject13.bin"/><Relationship Id="rId20" Type="http://schemas.openxmlformats.org/officeDocument/2006/relationships/oleObject" Target="../embeddings/oleObject17.bin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3.bin"/><Relationship Id="rId11" Type="http://schemas.openxmlformats.org/officeDocument/2006/relationships/oleObject" Target="../embeddings/oleObject8.bin"/><Relationship Id="rId5" Type="http://schemas.openxmlformats.org/officeDocument/2006/relationships/oleObject" Target="../embeddings/oleObject2.bin"/><Relationship Id="rId15" Type="http://schemas.openxmlformats.org/officeDocument/2006/relationships/oleObject" Target="../embeddings/oleObject12.bin"/><Relationship Id="rId23" Type="http://schemas.openxmlformats.org/officeDocument/2006/relationships/oleObject" Target="../embeddings/oleObject20.bin"/><Relationship Id="rId10" Type="http://schemas.openxmlformats.org/officeDocument/2006/relationships/oleObject" Target="../embeddings/oleObject7.bin"/><Relationship Id="rId19" Type="http://schemas.openxmlformats.org/officeDocument/2006/relationships/oleObject" Target="../embeddings/oleObject16.bin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6.bin"/><Relationship Id="rId14" Type="http://schemas.openxmlformats.org/officeDocument/2006/relationships/oleObject" Target="../embeddings/oleObject11.bin"/><Relationship Id="rId22" Type="http://schemas.openxmlformats.org/officeDocument/2006/relationships/oleObject" Target="../embeddings/oleObject19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2.bin"/><Relationship Id="rId2" Type="http://schemas.openxmlformats.org/officeDocument/2006/relationships/oleObject" Target="../embeddings/oleObject21.bin"/><Relationship Id="rId1" Type="http://schemas.openxmlformats.org/officeDocument/2006/relationships/vmlDrawing" Target="../drawings/vmlDrawing2.vml"/><Relationship Id="rId4" Type="http://schemas.openxmlformats.org/officeDocument/2006/relationships/oleObject" Target="../embeddings/oleObject2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4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S144"/>
  <sheetViews>
    <sheetView workbookViewId="0">
      <selection activeCell="A7" sqref="A7"/>
    </sheetView>
  </sheetViews>
  <sheetFormatPr baseColWidth="10" defaultRowHeight="12.75"/>
  <cols>
    <col min="52" max="52" width="12.28515625" customWidth="1"/>
  </cols>
  <sheetData>
    <row r="1" spans="1:71">
      <c r="A1" t="s">
        <v>0</v>
      </c>
    </row>
    <row r="2" spans="1:71">
      <c r="A2" t="s">
        <v>1</v>
      </c>
    </row>
    <row r="3" spans="1:71">
      <c r="A3" t="s">
        <v>2</v>
      </c>
    </row>
    <row r="4" spans="1:71">
      <c r="A4" t="s">
        <v>3</v>
      </c>
    </row>
    <row r="8" spans="1:71">
      <c r="A8" t="s">
        <v>4</v>
      </c>
      <c r="AK8" t="s">
        <v>5</v>
      </c>
    </row>
    <row r="9" spans="1:71">
      <c r="A9" s="5" t="s">
        <v>6</v>
      </c>
      <c r="B9" s="1">
        <v>36286</v>
      </c>
      <c r="J9" s="2" t="s">
        <v>7</v>
      </c>
      <c r="K9" s="6">
        <v>36287</v>
      </c>
      <c r="S9" s="2" t="s">
        <v>8</v>
      </c>
      <c r="T9" s="6">
        <v>36288</v>
      </c>
      <c r="AB9" s="2" t="s">
        <v>9</v>
      </c>
      <c r="AC9" s="6">
        <v>36292</v>
      </c>
      <c r="AK9" s="5" t="s">
        <v>6</v>
      </c>
      <c r="AL9" s="1">
        <v>36293</v>
      </c>
      <c r="AT9" s="2" t="s">
        <v>7</v>
      </c>
      <c r="AU9" s="6">
        <v>36294</v>
      </c>
      <c r="BC9" s="2" t="s">
        <v>8</v>
      </c>
      <c r="BD9" s="6">
        <v>36297</v>
      </c>
      <c r="BL9" s="2" t="s">
        <v>9</v>
      </c>
      <c r="BM9" s="6">
        <v>36299</v>
      </c>
    </row>
    <row r="10" spans="1:71">
      <c r="A10" s="7" t="s">
        <v>10</v>
      </c>
      <c r="J10" s="7" t="s">
        <v>10</v>
      </c>
      <c r="S10" s="7" t="s">
        <v>10</v>
      </c>
      <c r="AB10" s="7" t="s">
        <v>10</v>
      </c>
      <c r="AK10" s="7" t="s">
        <v>10</v>
      </c>
      <c r="AT10" s="7" t="s">
        <v>10</v>
      </c>
      <c r="BC10" s="7" t="s">
        <v>10</v>
      </c>
      <c r="BL10" s="7" t="s">
        <v>10</v>
      </c>
    </row>
    <row r="11" spans="1:71">
      <c r="S11" t="s">
        <v>11</v>
      </c>
      <c r="T11" s="4">
        <v>595</v>
      </c>
      <c r="AB11" t="s">
        <v>11</v>
      </c>
      <c r="AC11" s="4">
        <v>595</v>
      </c>
      <c r="AK11" t="s">
        <v>11</v>
      </c>
      <c r="AL11" s="4">
        <v>595</v>
      </c>
      <c r="AT11" t="s">
        <v>11</v>
      </c>
      <c r="AU11" s="4">
        <v>595</v>
      </c>
      <c r="BC11" t="s">
        <v>11</v>
      </c>
      <c r="BD11" s="4">
        <v>595</v>
      </c>
    </row>
    <row r="12" spans="1:71">
      <c r="A12" t="s">
        <v>11</v>
      </c>
      <c r="B12" s="4">
        <v>595</v>
      </c>
      <c r="J12" t="s">
        <v>11</v>
      </c>
      <c r="K12" s="4">
        <v>595</v>
      </c>
      <c r="S12" t="s">
        <v>12</v>
      </c>
      <c r="T12">
        <v>0.625</v>
      </c>
      <c r="U12">
        <v>0.63900000000000001</v>
      </c>
      <c r="AB12" t="s">
        <v>12</v>
      </c>
      <c r="AC12">
        <v>0.58399999999999996</v>
      </c>
      <c r="AD12">
        <v>0.58399999999999996</v>
      </c>
      <c r="AK12" t="s">
        <v>12</v>
      </c>
      <c r="AL12">
        <v>0.73199999999999998</v>
      </c>
      <c r="AM12">
        <v>0.57399999999999995</v>
      </c>
      <c r="AT12" t="s">
        <v>12</v>
      </c>
      <c r="AU12">
        <v>0.55600000000000005</v>
      </c>
      <c r="AV12">
        <v>0.56799999999999995</v>
      </c>
      <c r="BC12" t="s">
        <v>12</v>
      </c>
      <c r="BD12">
        <v>0.57099999999999995</v>
      </c>
      <c r="BE12">
        <v>0.57699999999999996</v>
      </c>
      <c r="BL12" t="s">
        <v>11</v>
      </c>
      <c r="BM12" s="4">
        <v>595</v>
      </c>
    </row>
    <row r="13" spans="1:71">
      <c r="A13" t="s">
        <v>12</v>
      </c>
      <c r="B13">
        <v>0.67400000000000004</v>
      </c>
      <c r="C13">
        <v>0.623</v>
      </c>
      <c r="J13" t="s">
        <v>12</v>
      </c>
      <c r="K13">
        <v>0.69399999999999995</v>
      </c>
      <c r="L13">
        <v>0.627</v>
      </c>
      <c r="S13" t="s">
        <v>13</v>
      </c>
      <c r="T13">
        <v>1.48</v>
      </c>
      <c r="U13">
        <v>1.2450000000000001</v>
      </c>
      <c r="Y13" t="s">
        <v>14</v>
      </c>
      <c r="AB13" t="s">
        <v>13</v>
      </c>
      <c r="AC13">
        <v>1.2050000000000001</v>
      </c>
      <c r="AD13">
        <v>1.1950000000000001</v>
      </c>
      <c r="AH13" t="s">
        <v>14</v>
      </c>
      <c r="AK13" t="s">
        <v>13</v>
      </c>
      <c r="AL13">
        <v>1.085</v>
      </c>
      <c r="AM13">
        <v>1.35</v>
      </c>
      <c r="AQ13" t="s">
        <v>14</v>
      </c>
      <c r="AT13" t="s">
        <v>13</v>
      </c>
      <c r="AU13">
        <v>1.2350000000000001</v>
      </c>
      <c r="AV13">
        <v>1.355</v>
      </c>
      <c r="AZ13" t="s">
        <v>14</v>
      </c>
      <c r="BC13" t="s">
        <v>13</v>
      </c>
      <c r="BD13">
        <v>1.29</v>
      </c>
      <c r="BE13">
        <v>1.36</v>
      </c>
      <c r="BH13" t="s">
        <v>14</v>
      </c>
      <c r="BL13" t="s">
        <v>12</v>
      </c>
      <c r="BM13">
        <v>0.55400000000000005</v>
      </c>
      <c r="BR13" t="s">
        <v>14</v>
      </c>
    </row>
    <row r="14" spans="1:71">
      <c r="A14" t="s">
        <v>13</v>
      </c>
      <c r="B14">
        <v>1.27</v>
      </c>
      <c r="C14">
        <v>1.2</v>
      </c>
      <c r="G14" t="s">
        <v>14</v>
      </c>
      <c r="J14" t="s">
        <v>13</v>
      </c>
      <c r="K14">
        <v>1.028</v>
      </c>
      <c r="L14">
        <v>1.2</v>
      </c>
      <c r="P14" t="s">
        <v>14</v>
      </c>
      <c r="U14" t="s">
        <v>15</v>
      </c>
      <c r="V14" t="s">
        <v>15</v>
      </c>
      <c r="W14" t="s">
        <v>16</v>
      </c>
      <c r="X14" t="s">
        <v>17</v>
      </c>
      <c r="Y14" t="s">
        <v>18</v>
      </c>
      <c r="Z14" t="s">
        <v>19</v>
      </c>
      <c r="AD14" t="s">
        <v>15</v>
      </c>
      <c r="AE14" t="s">
        <v>15</v>
      </c>
      <c r="AF14" t="s">
        <v>16</v>
      </c>
      <c r="AG14" t="s">
        <v>17</v>
      </c>
      <c r="AH14" t="s">
        <v>18</v>
      </c>
      <c r="AI14" t="s">
        <v>19</v>
      </c>
      <c r="AM14" t="s">
        <v>15</v>
      </c>
      <c r="AN14" t="s">
        <v>15</v>
      </c>
      <c r="AO14" t="s">
        <v>16</v>
      </c>
      <c r="AP14" t="s">
        <v>17</v>
      </c>
      <c r="AQ14" t="s">
        <v>18</v>
      </c>
      <c r="AR14" t="s">
        <v>19</v>
      </c>
      <c r="AV14" t="s">
        <v>15</v>
      </c>
      <c r="AW14" t="s">
        <v>15</v>
      </c>
      <c r="AX14" t="s">
        <v>16</v>
      </c>
      <c r="AY14" t="s">
        <v>17</v>
      </c>
      <c r="AZ14" t="s">
        <v>18</v>
      </c>
      <c r="BA14" t="s">
        <v>19</v>
      </c>
      <c r="BE14" t="s">
        <v>15</v>
      </c>
      <c r="BF14" t="s">
        <v>15</v>
      </c>
      <c r="BG14" t="s">
        <v>16</v>
      </c>
      <c r="BH14" t="s">
        <v>17</v>
      </c>
      <c r="BI14" t="s">
        <v>18</v>
      </c>
      <c r="BJ14" t="s">
        <v>19</v>
      </c>
      <c r="BL14" t="s">
        <v>13</v>
      </c>
      <c r="BM14">
        <v>1.24</v>
      </c>
    </row>
    <row r="15" spans="1:71">
      <c r="C15" t="s">
        <v>15</v>
      </c>
      <c r="D15" t="s">
        <v>15</v>
      </c>
      <c r="E15" t="s">
        <v>16</v>
      </c>
      <c r="F15" t="s">
        <v>20</v>
      </c>
      <c r="G15" t="s">
        <v>18</v>
      </c>
      <c r="H15" t="s">
        <v>19</v>
      </c>
      <c r="L15" t="s">
        <v>15</v>
      </c>
      <c r="M15" t="s">
        <v>15</v>
      </c>
      <c r="N15" t="s">
        <v>16</v>
      </c>
      <c r="O15" t="s">
        <v>17</v>
      </c>
      <c r="P15" t="s">
        <v>18</v>
      </c>
      <c r="Q15" t="s">
        <v>19</v>
      </c>
      <c r="S15" s="3" t="s">
        <v>21</v>
      </c>
      <c r="T15" s="4">
        <v>1</v>
      </c>
      <c r="U15">
        <v>0.35199999999999998</v>
      </c>
      <c r="V15">
        <v>0.375</v>
      </c>
      <c r="W15">
        <f>+AVERAGE(U15:V15)</f>
        <v>0.36349999999999999</v>
      </c>
      <c r="X15">
        <v>3</v>
      </c>
      <c r="Y15">
        <f t="shared" ref="Y15:Y20" si="0">+(W15/T$13)*0.3*X15*500</f>
        <v>110.52364864864863</v>
      </c>
      <c r="Z15" t="s">
        <v>22</v>
      </c>
      <c r="AB15" s="3" t="s">
        <v>21</v>
      </c>
      <c r="AC15" s="4">
        <v>1</v>
      </c>
      <c r="AD15">
        <v>0.46800000000000003</v>
      </c>
      <c r="AE15">
        <v>0.47299999999999998</v>
      </c>
      <c r="AF15">
        <f>+AVERAGE(AD15:AE15)</f>
        <v>0.47050000000000003</v>
      </c>
      <c r="AG15">
        <v>3</v>
      </c>
      <c r="AH15">
        <f>+(AF15/AC$13)*0.3*AG15*500</f>
        <v>175.70539419087137</v>
      </c>
      <c r="AI15" t="s">
        <v>22</v>
      </c>
      <c r="AK15" s="3" t="s">
        <v>21</v>
      </c>
      <c r="AL15" s="4">
        <v>1</v>
      </c>
      <c r="AM15">
        <v>0.45700000000000002</v>
      </c>
      <c r="AN15">
        <v>0.45700000000000002</v>
      </c>
      <c r="AO15">
        <f>+AVERAGE(AM15:AN15)</f>
        <v>0.45700000000000002</v>
      </c>
      <c r="AP15">
        <v>3</v>
      </c>
      <c r="AQ15">
        <f>+(AO15/AL$13)*0.3*AP15*500</f>
        <v>189.53917050691243</v>
      </c>
      <c r="AR15" t="s">
        <v>22</v>
      </c>
      <c r="AT15" s="3" t="s">
        <v>21</v>
      </c>
      <c r="AU15" s="4">
        <v>1</v>
      </c>
      <c r="AV15">
        <v>0.51</v>
      </c>
      <c r="AW15">
        <v>0.52400000000000002</v>
      </c>
      <c r="AX15">
        <f>+AVERAGE(AV15:AW15)</f>
        <v>0.51700000000000002</v>
      </c>
      <c r="AY15">
        <v>3</v>
      </c>
      <c r="AZ15">
        <f>+(AX15/AU$13)*0.3*AY15*500</f>
        <v>188.38056680161941</v>
      </c>
      <c r="BA15" t="s">
        <v>22</v>
      </c>
      <c r="BC15" s="3" t="s">
        <v>21</v>
      </c>
      <c r="BD15" s="4">
        <v>1</v>
      </c>
      <c r="BE15">
        <v>0.58899999999999997</v>
      </c>
      <c r="BF15">
        <v>0.57299999999999995</v>
      </c>
      <c r="BG15">
        <f>+AVERAGE(BE15:BF15)</f>
        <v>0.58099999999999996</v>
      </c>
      <c r="BH15">
        <v>3</v>
      </c>
      <c r="BI15">
        <f>+(BG15/BD$13)*0.3*BH15*500</f>
        <v>202.67441860465112</v>
      </c>
      <c r="BJ15" t="s">
        <v>22</v>
      </c>
      <c r="BN15" t="s">
        <v>15</v>
      </c>
      <c r="BO15" t="s">
        <v>15</v>
      </c>
      <c r="BP15" t="s">
        <v>16</v>
      </c>
      <c r="BQ15" t="s">
        <v>20</v>
      </c>
      <c r="BR15" t="s">
        <v>18</v>
      </c>
      <c r="BS15" t="s">
        <v>19</v>
      </c>
    </row>
    <row r="16" spans="1:71">
      <c r="A16" s="3" t="s">
        <v>21</v>
      </c>
      <c r="B16" s="4">
        <v>1</v>
      </c>
      <c r="C16">
        <v>0.83599999999999997</v>
      </c>
      <c r="D16">
        <v>0.59799999999999998</v>
      </c>
      <c r="E16">
        <f>+AVERAGE(C16:D16)</f>
        <v>0.71699999999999997</v>
      </c>
      <c r="F16">
        <v>3</v>
      </c>
      <c r="G16">
        <f>+(E16/B$14)*0.3*F16*500</f>
        <v>254.05511811023618</v>
      </c>
      <c r="H16" t="s">
        <v>22</v>
      </c>
      <c r="J16" s="3" t="s">
        <v>21</v>
      </c>
      <c r="K16" s="4">
        <v>1</v>
      </c>
      <c r="L16">
        <v>0.69199999999999995</v>
      </c>
      <c r="M16">
        <v>0.438</v>
      </c>
      <c r="N16">
        <f>+AVERAGE(L16:M16)</f>
        <v>0.56499999999999995</v>
      </c>
      <c r="O16">
        <v>3</v>
      </c>
      <c r="P16">
        <f>+(N16/K$14)*0.3*O16*500</f>
        <v>247.32490272373536</v>
      </c>
      <c r="Q16" t="s">
        <v>22</v>
      </c>
      <c r="T16" s="4">
        <v>2</v>
      </c>
      <c r="U16">
        <v>0.61699999999999999</v>
      </c>
      <c r="V16">
        <v>0.58799999999999997</v>
      </c>
      <c r="W16">
        <f t="shared" ref="W16:W28" si="1">+AVERAGE(U16:V16)</f>
        <v>0.60250000000000004</v>
      </c>
      <c r="X16">
        <v>3</v>
      </c>
      <c r="Y16">
        <f t="shared" si="0"/>
        <v>183.19256756756758</v>
      </c>
      <c r="Z16" t="s">
        <v>22</v>
      </c>
      <c r="AC16" s="4">
        <v>2</v>
      </c>
      <c r="AD16">
        <v>0.49199999999999999</v>
      </c>
      <c r="AE16">
        <v>0.46700000000000003</v>
      </c>
      <c r="AF16">
        <f t="shared" ref="AF16:AF28" si="2">+AVERAGE(AD16:AE16)</f>
        <v>0.47950000000000004</v>
      </c>
      <c r="AG16">
        <v>3</v>
      </c>
      <c r="AH16">
        <f t="shared" ref="AH16:AH21" si="3">+(AF16/AC$13)*0.3*AG16*500</f>
        <v>179.06639004149378</v>
      </c>
      <c r="AI16" t="s">
        <v>22</v>
      </c>
      <c r="AL16" s="4">
        <v>2</v>
      </c>
      <c r="AM16">
        <v>0.498</v>
      </c>
      <c r="AN16">
        <v>0.50800000000000001</v>
      </c>
      <c r="AO16">
        <f>+AVERAGE(AM16:AN16)</f>
        <v>0.503</v>
      </c>
      <c r="AP16">
        <v>3</v>
      </c>
      <c r="AQ16">
        <f t="shared" ref="AQ16:AQ21" si="4">+(AO16/AL$13)*0.3*AP16*500</f>
        <v>208.61751152073731</v>
      </c>
      <c r="AR16" t="s">
        <v>22</v>
      </c>
      <c r="AU16" s="4">
        <v>2</v>
      </c>
      <c r="AV16">
        <v>0.374</v>
      </c>
      <c r="AW16">
        <v>0.38700000000000001</v>
      </c>
      <c r="AX16">
        <f t="shared" ref="AX16:AX25" si="5">+AVERAGE(AV16:AW16)</f>
        <v>0.3805</v>
      </c>
      <c r="AY16">
        <v>3</v>
      </c>
      <c r="AZ16">
        <f t="shared" ref="AZ16:AZ22" si="6">+(AX16/AU$13)*0.3*AY16*500</f>
        <v>138.64372469635626</v>
      </c>
      <c r="BA16" t="s">
        <v>22</v>
      </c>
      <c r="BD16" s="4">
        <v>2</v>
      </c>
      <c r="BE16">
        <v>0.58399999999999996</v>
      </c>
      <c r="BF16">
        <v>0.56999999999999995</v>
      </c>
      <c r="BG16">
        <f t="shared" ref="BG16:BG28" si="7">+AVERAGE(BE16:BF16)</f>
        <v>0.57699999999999996</v>
      </c>
      <c r="BH16">
        <v>3</v>
      </c>
      <c r="BI16">
        <f t="shared" ref="BI16:BI21" si="8">+(BG16/BD$13)*0.3*BH16*500</f>
        <v>201.2790697674418</v>
      </c>
      <c r="BJ16" t="s">
        <v>22</v>
      </c>
      <c r="BL16" t="s">
        <v>23</v>
      </c>
      <c r="BM16" s="4">
        <v>1</v>
      </c>
      <c r="BN16">
        <v>0.501</v>
      </c>
      <c r="BO16">
        <v>0.46500000000000002</v>
      </c>
      <c r="BP16">
        <f>+AVERAGE(BN16:BO16)</f>
        <v>0.48299999999999998</v>
      </c>
      <c r="BQ16">
        <v>3</v>
      </c>
      <c r="BR16">
        <f>+(BP16/BM$14)*0.3*BQ16*500</f>
        <v>175.28225806451613</v>
      </c>
      <c r="BS16" t="s">
        <v>22</v>
      </c>
    </row>
    <row r="17" spans="1:71">
      <c r="B17" s="4">
        <v>2</v>
      </c>
      <c r="C17">
        <v>1.135</v>
      </c>
      <c r="D17">
        <v>1.022</v>
      </c>
      <c r="E17">
        <f t="shared" ref="E17:E28" si="9">+AVERAGE(C17:D17)</f>
        <v>1.0785</v>
      </c>
      <c r="F17">
        <v>3</v>
      </c>
      <c r="G17">
        <f>+(E17/B$14)*0.3*F17*500</f>
        <v>382.14566929133855</v>
      </c>
      <c r="H17" t="s">
        <v>22</v>
      </c>
      <c r="K17" s="4">
        <v>2</v>
      </c>
      <c r="L17">
        <v>0.54400000000000004</v>
      </c>
      <c r="M17">
        <v>0.318</v>
      </c>
      <c r="N17">
        <f t="shared" ref="N17:N28" si="10">+AVERAGE(L17:M17)</f>
        <v>0.43100000000000005</v>
      </c>
      <c r="O17">
        <v>3</v>
      </c>
      <c r="P17">
        <f t="shared" ref="P17:P22" si="11">+(N17/K$14)*0.3*O17*500</f>
        <v>188.66731517509731</v>
      </c>
      <c r="Q17" t="s">
        <v>22</v>
      </c>
      <c r="T17" s="4">
        <v>3</v>
      </c>
      <c r="U17">
        <v>0.45400000000000001</v>
      </c>
      <c r="V17">
        <v>0.502</v>
      </c>
      <c r="W17">
        <f t="shared" si="1"/>
        <v>0.47799999999999998</v>
      </c>
      <c r="X17">
        <v>3</v>
      </c>
      <c r="Y17">
        <f t="shared" si="0"/>
        <v>145.33783783783781</v>
      </c>
      <c r="Z17" t="s">
        <v>22</v>
      </c>
      <c r="AC17" s="4">
        <v>3</v>
      </c>
      <c r="AD17">
        <v>0.40300000000000002</v>
      </c>
      <c r="AE17">
        <v>0.42599999999999999</v>
      </c>
      <c r="AF17">
        <f t="shared" si="2"/>
        <v>0.41449999999999998</v>
      </c>
      <c r="AG17">
        <v>3</v>
      </c>
      <c r="AH17">
        <f t="shared" si="3"/>
        <v>154.79253112033192</v>
      </c>
      <c r="AI17" t="s">
        <v>22</v>
      </c>
      <c r="AL17" s="4">
        <v>3</v>
      </c>
      <c r="AM17">
        <v>0.439</v>
      </c>
      <c r="AN17">
        <v>0.40200000000000002</v>
      </c>
      <c r="AO17">
        <f>+AVERAGE(AM17:AN17)</f>
        <v>0.42049999999999998</v>
      </c>
      <c r="AP17">
        <v>3</v>
      </c>
      <c r="AQ17">
        <f t="shared" si="4"/>
        <v>174.40092165898616</v>
      </c>
      <c r="AR17" t="s">
        <v>22</v>
      </c>
      <c r="AU17" s="4">
        <v>3</v>
      </c>
      <c r="AV17">
        <v>0.41299999999999998</v>
      </c>
      <c r="AW17">
        <v>0.44900000000000001</v>
      </c>
      <c r="AX17">
        <f t="shared" si="5"/>
        <v>0.43099999999999999</v>
      </c>
      <c r="AY17">
        <v>3</v>
      </c>
      <c r="AZ17">
        <f t="shared" si="6"/>
        <v>157.04453441295544</v>
      </c>
      <c r="BA17" t="s">
        <v>22</v>
      </c>
      <c r="BD17" s="4">
        <v>3</v>
      </c>
      <c r="BE17">
        <v>0.42299999999999999</v>
      </c>
      <c r="BF17">
        <v>0.41599999999999998</v>
      </c>
      <c r="BG17">
        <f t="shared" si="7"/>
        <v>0.41949999999999998</v>
      </c>
      <c r="BH17">
        <v>3</v>
      </c>
      <c r="BI17">
        <f t="shared" si="8"/>
        <v>146.33720930232559</v>
      </c>
      <c r="BJ17" t="s">
        <v>22</v>
      </c>
      <c r="BM17" s="4">
        <v>2</v>
      </c>
      <c r="BS17" t="s">
        <v>22</v>
      </c>
    </row>
    <row r="18" spans="1:71">
      <c r="B18" s="4">
        <v>3</v>
      </c>
      <c r="C18">
        <v>1.085</v>
      </c>
      <c r="D18">
        <v>0.79400000000000004</v>
      </c>
      <c r="E18">
        <f t="shared" si="9"/>
        <v>0.9395</v>
      </c>
      <c r="F18">
        <v>3</v>
      </c>
      <c r="G18">
        <f>+(E18/B$14)*0.3*F18*500</f>
        <v>332.89370078740154</v>
      </c>
      <c r="H18" t="s">
        <v>22</v>
      </c>
      <c r="K18" s="4">
        <v>3</v>
      </c>
      <c r="L18">
        <v>0.40300000000000002</v>
      </c>
      <c r="N18">
        <f t="shared" si="10"/>
        <v>0.40300000000000002</v>
      </c>
      <c r="O18">
        <v>3</v>
      </c>
      <c r="P18">
        <f t="shared" si="11"/>
        <v>176.41050583657585</v>
      </c>
      <c r="Q18" t="s">
        <v>22</v>
      </c>
      <c r="T18" s="4">
        <v>4</v>
      </c>
      <c r="U18">
        <v>0.42899999999999999</v>
      </c>
      <c r="V18">
        <v>0.436</v>
      </c>
      <c r="W18">
        <f t="shared" si="1"/>
        <v>0.4325</v>
      </c>
      <c r="X18">
        <v>3</v>
      </c>
      <c r="Y18">
        <f t="shared" si="0"/>
        <v>131.50337837837836</v>
      </c>
      <c r="Z18" t="s">
        <v>22</v>
      </c>
      <c r="AC18" s="4">
        <v>4</v>
      </c>
      <c r="AD18">
        <v>0.60799999999999998</v>
      </c>
      <c r="AE18">
        <v>0.58899999999999997</v>
      </c>
      <c r="AF18">
        <f t="shared" si="2"/>
        <v>0.59850000000000003</v>
      </c>
      <c r="AG18">
        <v>3</v>
      </c>
      <c r="AH18">
        <f t="shared" si="3"/>
        <v>223.50622406639005</v>
      </c>
      <c r="AI18" t="s">
        <v>22</v>
      </c>
      <c r="AL18" s="4">
        <v>4</v>
      </c>
      <c r="AM18">
        <v>0.49399999999999999</v>
      </c>
      <c r="AN18">
        <v>0.496</v>
      </c>
      <c r="AO18">
        <f>+AVERAGE(AM18:AN18)</f>
        <v>0.495</v>
      </c>
      <c r="AP18">
        <v>3</v>
      </c>
      <c r="AQ18">
        <f t="shared" si="4"/>
        <v>205.2995391705069</v>
      </c>
      <c r="AR18" t="s">
        <v>22</v>
      </c>
      <c r="AU18" s="4">
        <v>4</v>
      </c>
      <c r="AV18">
        <v>0.53200000000000003</v>
      </c>
      <c r="AW18">
        <v>0.52300000000000002</v>
      </c>
      <c r="AX18">
        <f t="shared" si="5"/>
        <v>0.52750000000000008</v>
      </c>
      <c r="AY18">
        <v>3</v>
      </c>
      <c r="AZ18">
        <f t="shared" si="6"/>
        <v>192.20647773279353</v>
      </c>
      <c r="BA18" t="s">
        <v>22</v>
      </c>
      <c r="BD18" s="4">
        <v>4</v>
      </c>
      <c r="BE18">
        <v>0.438</v>
      </c>
      <c r="BF18">
        <v>0.42799999999999999</v>
      </c>
      <c r="BG18">
        <f t="shared" si="7"/>
        <v>0.433</v>
      </c>
      <c r="BH18">
        <v>3</v>
      </c>
      <c r="BI18">
        <f t="shared" si="8"/>
        <v>151.04651162790694</v>
      </c>
      <c r="BJ18" t="s">
        <v>22</v>
      </c>
      <c r="BM18" s="4">
        <v>3</v>
      </c>
      <c r="BN18">
        <v>0.56499999999999995</v>
      </c>
      <c r="BO18">
        <v>0.56100000000000005</v>
      </c>
      <c r="BP18">
        <f t="shared" ref="BP18:BP23" si="12">+AVERAGE(BN18:BO18)</f>
        <v>0.56299999999999994</v>
      </c>
      <c r="BQ18">
        <v>3</v>
      </c>
      <c r="BR18">
        <f t="shared" ref="BR18:BR23" si="13">+(BP18/BM$14)*0.3*BQ18*500</f>
        <v>204.31451612903223</v>
      </c>
      <c r="BS18" t="s">
        <v>22</v>
      </c>
    </row>
    <row r="19" spans="1:71">
      <c r="B19" s="4">
        <v>4</v>
      </c>
      <c r="C19">
        <v>1.3149999999999999</v>
      </c>
      <c r="D19">
        <v>1.46</v>
      </c>
      <c r="E19">
        <f t="shared" si="9"/>
        <v>1.3875</v>
      </c>
      <c r="F19">
        <v>3</v>
      </c>
      <c r="G19">
        <f>+(E19/B$14)*0.3*F19*500</f>
        <v>491.63385826771656</v>
      </c>
      <c r="H19" t="s">
        <v>22</v>
      </c>
      <c r="K19" s="4">
        <v>4</v>
      </c>
      <c r="L19">
        <v>0.33800000000000002</v>
      </c>
      <c r="M19">
        <v>0.33800000000000002</v>
      </c>
      <c r="N19">
        <f t="shared" si="10"/>
        <v>0.33800000000000002</v>
      </c>
      <c r="O19">
        <v>3</v>
      </c>
      <c r="P19">
        <f t="shared" si="11"/>
        <v>147.95719844357976</v>
      </c>
      <c r="Q19" t="s">
        <v>22</v>
      </c>
      <c r="T19" s="4">
        <v>5</v>
      </c>
      <c r="U19">
        <v>0.52900000000000003</v>
      </c>
      <c r="V19">
        <v>0.57599999999999996</v>
      </c>
      <c r="W19">
        <f t="shared" si="1"/>
        <v>0.55249999999999999</v>
      </c>
      <c r="X19">
        <v>3</v>
      </c>
      <c r="Y19">
        <f t="shared" si="0"/>
        <v>167.98986486486487</v>
      </c>
      <c r="Z19" t="s">
        <v>22</v>
      </c>
      <c r="AC19" s="4">
        <v>5</v>
      </c>
      <c r="AD19">
        <v>0.434</v>
      </c>
      <c r="AE19">
        <v>0.40899999999999997</v>
      </c>
      <c r="AF19">
        <f t="shared" si="2"/>
        <v>0.42149999999999999</v>
      </c>
      <c r="AG19">
        <v>3</v>
      </c>
      <c r="AH19">
        <f t="shared" si="3"/>
        <v>157.40663900414935</v>
      </c>
      <c r="AI19" t="s">
        <v>22</v>
      </c>
      <c r="AL19" s="4">
        <v>5</v>
      </c>
      <c r="AM19">
        <v>0.35599999999999998</v>
      </c>
      <c r="AN19">
        <v>0.38</v>
      </c>
      <c r="AO19">
        <f>+AVERAGE(AM19:AN19)</f>
        <v>0.36799999999999999</v>
      </c>
      <c r="AP19">
        <v>3</v>
      </c>
      <c r="AQ19">
        <f t="shared" si="4"/>
        <v>152.62672811059906</v>
      </c>
      <c r="AR19" t="s">
        <v>22</v>
      </c>
      <c r="AU19" s="4">
        <v>5</v>
      </c>
      <c r="AV19">
        <v>0.505</v>
      </c>
      <c r="AW19">
        <v>0.51300000000000001</v>
      </c>
      <c r="AX19">
        <f t="shared" si="5"/>
        <v>0.50900000000000001</v>
      </c>
      <c r="AY19">
        <v>3</v>
      </c>
      <c r="AZ19">
        <f t="shared" si="6"/>
        <v>185.4655870445344</v>
      </c>
      <c r="BA19" t="s">
        <v>22</v>
      </c>
      <c r="BD19" s="4">
        <v>5</v>
      </c>
      <c r="BE19">
        <v>0.38800000000000001</v>
      </c>
      <c r="BF19">
        <v>0.40100000000000002</v>
      </c>
      <c r="BG19">
        <f t="shared" si="7"/>
        <v>0.39450000000000002</v>
      </c>
      <c r="BH19">
        <v>3.6</v>
      </c>
      <c r="BI19">
        <f t="shared" si="8"/>
        <v>165.1395348837209</v>
      </c>
      <c r="BJ19" t="s">
        <v>22</v>
      </c>
      <c r="BM19" s="4">
        <v>4</v>
      </c>
      <c r="BN19">
        <v>0.39300000000000002</v>
      </c>
      <c r="BO19">
        <v>0.38100000000000001</v>
      </c>
      <c r="BP19">
        <f t="shared" si="12"/>
        <v>0.38700000000000001</v>
      </c>
      <c r="BQ19">
        <v>3</v>
      </c>
      <c r="BR19">
        <f t="shared" si="13"/>
        <v>140.4435483870968</v>
      </c>
      <c r="BS19" t="s">
        <v>22</v>
      </c>
    </row>
    <row r="20" spans="1:71">
      <c r="B20" s="4">
        <v>5</v>
      </c>
      <c r="C20">
        <v>0.96799999999999997</v>
      </c>
      <c r="D20">
        <v>0.92800000000000005</v>
      </c>
      <c r="E20">
        <f t="shared" si="9"/>
        <v>0.94799999999999995</v>
      </c>
      <c r="F20">
        <v>3</v>
      </c>
      <c r="G20">
        <f>+(E20/B$14)*0.3*F20*500</f>
        <v>335.90551181102364</v>
      </c>
      <c r="H20" t="s">
        <v>22</v>
      </c>
      <c r="K20" s="4">
        <v>5</v>
      </c>
      <c r="L20">
        <v>0.48299999999999998</v>
      </c>
      <c r="M20">
        <v>0.46300000000000002</v>
      </c>
      <c r="N20">
        <f t="shared" si="10"/>
        <v>0.47299999999999998</v>
      </c>
      <c r="O20">
        <v>3</v>
      </c>
      <c r="P20">
        <f t="shared" si="11"/>
        <v>207.05252918287937</v>
      </c>
      <c r="Q20" t="s">
        <v>22</v>
      </c>
      <c r="S20" t="s">
        <v>24</v>
      </c>
      <c r="T20">
        <v>6</v>
      </c>
      <c r="U20">
        <v>0.5</v>
      </c>
      <c r="V20">
        <v>0.496</v>
      </c>
      <c r="W20">
        <f t="shared" si="1"/>
        <v>0.498</v>
      </c>
      <c r="X20">
        <v>3</v>
      </c>
      <c r="Y20">
        <f t="shared" si="0"/>
        <v>151.41891891891891</v>
      </c>
      <c r="Z20" t="s">
        <v>22</v>
      </c>
      <c r="AB20" t="s">
        <v>24</v>
      </c>
      <c r="AC20">
        <v>6</v>
      </c>
      <c r="AD20">
        <v>0.53800000000000003</v>
      </c>
      <c r="AE20">
        <v>0.56799999999999995</v>
      </c>
      <c r="AF20">
        <f t="shared" si="2"/>
        <v>0.55299999999999994</v>
      </c>
      <c r="AG20">
        <v>3</v>
      </c>
      <c r="AH20">
        <f t="shared" si="3"/>
        <v>206.51452282157672</v>
      </c>
      <c r="AI20" t="s">
        <v>22</v>
      </c>
      <c r="AK20" t="s">
        <v>24</v>
      </c>
      <c r="AL20">
        <v>6</v>
      </c>
      <c r="AM20">
        <v>0.45200000000000001</v>
      </c>
      <c r="AN20">
        <v>0.42599999999999999</v>
      </c>
      <c r="AO20">
        <f t="shared" ref="AO20:AO29" si="14">+AVERAGE(AM20:AN20)</f>
        <v>0.439</v>
      </c>
      <c r="AP20">
        <v>3</v>
      </c>
      <c r="AQ20">
        <f t="shared" si="4"/>
        <v>182.07373271889398</v>
      </c>
      <c r="AR20" t="s">
        <v>22</v>
      </c>
      <c r="AT20" t="s">
        <v>24</v>
      </c>
      <c r="AU20">
        <v>6</v>
      </c>
      <c r="AV20">
        <v>0.47599999999999998</v>
      </c>
      <c r="AW20">
        <v>0.46200000000000002</v>
      </c>
      <c r="AX20">
        <f t="shared" si="5"/>
        <v>0.46899999999999997</v>
      </c>
      <c r="AY20">
        <v>3</v>
      </c>
      <c r="AZ20">
        <f t="shared" si="6"/>
        <v>170.89068825910928</v>
      </c>
      <c r="BA20" t="s">
        <v>22</v>
      </c>
      <c r="BC20" t="s">
        <v>24</v>
      </c>
      <c r="BD20">
        <v>6</v>
      </c>
      <c r="BE20">
        <v>0.39600000000000002</v>
      </c>
      <c r="BF20">
        <v>0.376</v>
      </c>
      <c r="BG20">
        <f t="shared" si="7"/>
        <v>0.38600000000000001</v>
      </c>
      <c r="BH20">
        <v>3</v>
      </c>
      <c r="BI20">
        <f t="shared" si="8"/>
        <v>134.65116279069767</v>
      </c>
      <c r="BJ20" t="s">
        <v>22</v>
      </c>
      <c r="BM20" s="4">
        <v>5</v>
      </c>
      <c r="BN20">
        <v>0.502</v>
      </c>
      <c r="BO20">
        <v>0.503</v>
      </c>
      <c r="BP20">
        <f t="shared" si="12"/>
        <v>0.50249999999999995</v>
      </c>
      <c r="BQ20">
        <v>3</v>
      </c>
      <c r="BR20">
        <f t="shared" si="13"/>
        <v>182.35887096774189</v>
      </c>
      <c r="BS20" t="s">
        <v>22</v>
      </c>
    </row>
    <row r="21" spans="1:71">
      <c r="A21" t="s">
        <v>24</v>
      </c>
      <c r="B21">
        <v>6</v>
      </c>
      <c r="H21" t="s">
        <v>25</v>
      </c>
      <c r="J21" t="s">
        <v>24</v>
      </c>
      <c r="K21">
        <v>6</v>
      </c>
      <c r="Q21" t="s">
        <v>22</v>
      </c>
      <c r="S21">
        <v>2</v>
      </c>
      <c r="T21">
        <v>7</v>
      </c>
      <c r="U21">
        <v>0.371</v>
      </c>
      <c r="V21">
        <v>0.378</v>
      </c>
      <c r="W21">
        <f t="shared" si="1"/>
        <v>0.3745</v>
      </c>
      <c r="X21">
        <v>3</v>
      </c>
      <c r="Y21">
        <f>+(W21/U$13)*0.3*X21*500</f>
        <v>135.3614457831325</v>
      </c>
      <c r="Z21" t="s">
        <v>25</v>
      </c>
      <c r="AB21">
        <v>2</v>
      </c>
      <c r="AC21">
        <v>7</v>
      </c>
      <c r="AD21">
        <v>0.499</v>
      </c>
      <c r="AE21">
        <v>0.49099999999999999</v>
      </c>
      <c r="AF21">
        <f t="shared" si="2"/>
        <v>0.495</v>
      </c>
      <c r="AG21">
        <v>3</v>
      </c>
      <c r="AH21">
        <f t="shared" si="3"/>
        <v>184.85477178423236</v>
      </c>
      <c r="AI21" t="s">
        <v>22</v>
      </c>
      <c r="AK21">
        <v>2</v>
      </c>
      <c r="AL21">
        <v>7</v>
      </c>
      <c r="AM21">
        <v>0.42799999999999999</v>
      </c>
      <c r="AN21">
        <v>0.442</v>
      </c>
      <c r="AO21">
        <f t="shared" si="14"/>
        <v>0.435</v>
      </c>
      <c r="AP21">
        <v>3</v>
      </c>
      <c r="AQ21">
        <f t="shared" si="4"/>
        <v>180.41474654377879</v>
      </c>
      <c r="AR21" t="s">
        <v>22</v>
      </c>
      <c r="AT21">
        <v>2</v>
      </c>
      <c r="AU21">
        <v>7</v>
      </c>
      <c r="AV21">
        <v>0.45900000000000002</v>
      </c>
      <c r="AW21">
        <v>0.45300000000000001</v>
      </c>
      <c r="AX21">
        <f t="shared" si="5"/>
        <v>0.45600000000000002</v>
      </c>
      <c r="AY21">
        <v>3</v>
      </c>
      <c r="AZ21">
        <f t="shared" si="6"/>
        <v>166.15384615384616</v>
      </c>
      <c r="BA21" t="s">
        <v>22</v>
      </c>
      <c r="BC21">
        <v>2</v>
      </c>
      <c r="BD21">
        <v>7</v>
      </c>
      <c r="BE21">
        <v>0.57799999999999996</v>
      </c>
      <c r="BF21">
        <v>0.51900000000000002</v>
      </c>
      <c r="BG21">
        <f t="shared" si="7"/>
        <v>0.54849999999999999</v>
      </c>
      <c r="BH21">
        <v>3</v>
      </c>
      <c r="BI21">
        <f t="shared" si="8"/>
        <v>191.33720930232556</v>
      </c>
      <c r="BJ21" t="s">
        <v>22</v>
      </c>
      <c r="BM21">
        <v>6</v>
      </c>
      <c r="BN21">
        <v>0.33200000000000002</v>
      </c>
      <c r="BO21">
        <v>0.32700000000000001</v>
      </c>
      <c r="BP21">
        <f t="shared" si="12"/>
        <v>0.32950000000000002</v>
      </c>
      <c r="BQ21">
        <v>3</v>
      </c>
      <c r="BR21">
        <f t="shared" si="13"/>
        <v>119.57661290322582</v>
      </c>
      <c r="BS21" t="s">
        <v>22</v>
      </c>
    </row>
    <row r="22" spans="1:71">
      <c r="A22">
        <v>2</v>
      </c>
      <c r="B22">
        <v>7</v>
      </c>
      <c r="C22">
        <v>0.70599999999999996</v>
      </c>
      <c r="D22">
        <v>0.71199999999999997</v>
      </c>
      <c r="E22">
        <f t="shared" si="9"/>
        <v>0.70899999999999996</v>
      </c>
      <c r="F22">
        <v>3</v>
      </c>
      <c r="G22">
        <f>+(E22/C$14)*0.3*F22*500</f>
        <v>265.875</v>
      </c>
      <c r="H22" t="s">
        <v>25</v>
      </c>
      <c r="J22">
        <v>2</v>
      </c>
      <c r="K22">
        <v>7</v>
      </c>
      <c r="L22">
        <v>0.46300000000000002</v>
      </c>
      <c r="M22">
        <v>0.48299999999999998</v>
      </c>
      <c r="N22">
        <f t="shared" si="10"/>
        <v>0.47299999999999998</v>
      </c>
      <c r="O22">
        <v>3</v>
      </c>
      <c r="P22">
        <f t="shared" si="11"/>
        <v>207.05252918287937</v>
      </c>
      <c r="Q22" t="s">
        <v>22</v>
      </c>
      <c r="S22">
        <v>3</v>
      </c>
      <c r="T22">
        <v>8</v>
      </c>
      <c r="U22">
        <v>0.69199999999999995</v>
      </c>
      <c r="V22">
        <v>0.76400000000000001</v>
      </c>
      <c r="W22">
        <f t="shared" si="1"/>
        <v>0.72799999999999998</v>
      </c>
      <c r="X22">
        <v>3</v>
      </c>
      <c r="Y22">
        <f t="shared" ref="Y22:Y28" si="15">+(W22/U$13)*0.3*X22*500</f>
        <v>263.13253012048187</v>
      </c>
      <c r="Z22" t="s">
        <v>25</v>
      </c>
      <c r="AB22">
        <v>3</v>
      </c>
      <c r="AC22">
        <v>8</v>
      </c>
      <c r="AD22">
        <v>0.47399999999999998</v>
      </c>
      <c r="AE22">
        <v>0.45700000000000002</v>
      </c>
      <c r="AF22">
        <f t="shared" si="2"/>
        <v>0.46550000000000002</v>
      </c>
      <c r="AG22">
        <v>3</v>
      </c>
      <c r="AH22">
        <f>+(AF22/AD$13)*0.3*AG22*500</f>
        <v>175.29288702928869</v>
      </c>
      <c r="AI22" t="s">
        <v>25</v>
      </c>
      <c r="AK22">
        <v>3</v>
      </c>
      <c r="AL22">
        <v>8</v>
      </c>
      <c r="AM22">
        <v>0.56399999999999995</v>
      </c>
      <c r="AN22">
        <v>0.60199999999999998</v>
      </c>
      <c r="AO22">
        <f t="shared" si="14"/>
        <v>0.58299999999999996</v>
      </c>
      <c r="AP22">
        <v>3</v>
      </c>
      <c r="AQ22">
        <f>+(AO22/AM$13)*0.3*AP22*500</f>
        <v>194.33333333333331</v>
      </c>
      <c r="AR22" t="s">
        <v>25</v>
      </c>
      <c r="AT22">
        <v>3</v>
      </c>
      <c r="AU22">
        <v>8</v>
      </c>
      <c r="AV22">
        <v>0.29899999999999999</v>
      </c>
      <c r="AW22">
        <v>0.28799999999999998</v>
      </c>
      <c r="AX22">
        <f t="shared" si="5"/>
        <v>0.29349999999999998</v>
      </c>
      <c r="AY22">
        <v>3.6</v>
      </c>
      <c r="AZ22">
        <f t="shared" si="6"/>
        <v>128.33198380566802</v>
      </c>
      <c r="BA22" t="s">
        <v>22</v>
      </c>
      <c r="BC22">
        <v>3</v>
      </c>
      <c r="BD22">
        <v>8</v>
      </c>
      <c r="BE22">
        <v>0.47599999999999998</v>
      </c>
      <c r="BF22">
        <v>0.41199999999999998</v>
      </c>
      <c r="BG22">
        <f t="shared" si="7"/>
        <v>0.44399999999999995</v>
      </c>
      <c r="BH22">
        <v>3</v>
      </c>
      <c r="BI22">
        <f>+(BG22/BE$13)*0.3*BH22*500</f>
        <v>146.91176470588232</v>
      </c>
      <c r="BJ22" t="s">
        <v>25</v>
      </c>
      <c r="BM22">
        <v>7</v>
      </c>
      <c r="BN22">
        <v>0.57699999999999996</v>
      </c>
      <c r="BO22">
        <v>0.53</v>
      </c>
      <c r="BP22">
        <f t="shared" si="12"/>
        <v>0.55349999999999999</v>
      </c>
      <c r="BQ22">
        <v>3</v>
      </c>
      <c r="BR22">
        <f t="shared" si="13"/>
        <v>200.86693548387098</v>
      </c>
      <c r="BS22" t="s">
        <v>22</v>
      </c>
    </row>
    <row r="23" spans="1:71">
      <c r="A23">
        <v>3</v>
      </c>
      <c r="B23">
        <v>8</v>
      </c>
      <c r="F23">
        <v>3</v>
      </c>
      <c r="H23" t="s">
        <v>25</v>
      </c>
      <c r="J23">
        <v>3</v>
      </c>
      <c r="K23">
        <v>8</v>
      </c>
      <c r="L23">
        <v>0.51</v>
      </c>
      <c r="M23">
        <v>0.51200000000000001</v>
      </c>
      <c r="N23">
        <f t="shared" si="10"/>
        <v>0.51100000000000001</v>
      </c>
      <c r="O23">
        <v>3</v>
      </c>
      <c r="P23">
        <f>+(N23/L$14)*0.3*O23*500</f>
        <v>191.625</v>
      </c>
      <c r="Q23" t="s">
        <v>25</v>
      </c>
      <c r="S23">
        <v>4</v>
      </c>
      <c r="T23">
        <v>9</v>
      </c>
      <c r="U23">
        <v>0.72199999999999998</v>
      </c>
      <c r="V23">
        <v>0.60299999999999998</v>
      </c>
      <c r="W23">
        <f t="shared" si="1"/>
        <v>0.66249999999999998</v>
      </c>
      <c r="X23">
        <v>3</v>
      </c>
      <c r="Y23">
        <f t="shared" si="15"/>
        <v>239.45783132530119</v>
      </c>
      <c r="Z23" t="s">
        <v>25</v>
      </c>
      <c r="AB23">
        <v>4</v>
      </c>
      <c r="AC23">
        <v>9</v>
      </c>
      <c r="AD23">
        <v>0.48799999999999999</v>
      </c>
      <c r="AE23">
        <v>0.48499999999999999</v>
      </c>
      <c r="AF23">
        <f t="shared" si="2"/>
        <v>0.48649999999999999</v>
      </c>
      <c r="AG23">
        <v>3</v>
      </c>
      <c r="AH23">
        <f t="shared" ref="AH23:AH28" si="16">+(AF23/AD$13)*0.3*AG23*500</f>
        <v>183.20083682008365</v>
      </c>
      <c r="AI23" t="s">
        <v>25</v>
      </c>
      <c r="AK23">
        <v>4</v>
      </c>
      <c r="AL23">
        <v>9</v>
      </c>
      <c r="AM23">
        <v>0.98699999999999999</v>
      </c>
      <c r="AN23">
        <v>1.004</v>
      </c>
      <c r="AO23">
        <f t="shared" si="14"/>
        <v>0.99550000000000005</v>
      </c>
      <c r="AP23">
        <v>3</v>
      </c>
      <c r="AQ23">
        <f t="shared" ref="AQ23:AQ29" si="17">+(AO23/AM$13)*0.3*AP23*500</f>
        <v>331.83333333333331</v>
      </c>
      <c r="AR23" t="s">
        <v>25</v>
      </c>
      <c r="AT23">
        <v>4</v>
      </c>
      <c r="AU23">
        <v>9</v>
      </c>
      <c r="AV23">
        <v>0.27800000000000002</v>
      </c>
      <c r="AW23">
        <v>0.40799999999999997</v>
      </c>
      <c r="AX23">
        <f t="shared" si="5"/>
        <v>0.34299999999999997</v>
      </c>
      <c r="AY23">
        <v>3.6</v>
      </c>
      <c r="AZ23">
        <f>+(AX23/AV$13)*0.3*AY23*500</f>
        <v>136.69372693726936</v>
      </c>
      <c r="BA23" t="s">
        <v>25</v>
      </c>
      <c r="BC23">
        <v>4</v>
      </c>
      <c r="BD23">
        <v>9</v>
      </c>
      <c r="BE23">
        <v>0.42099999999999999</v>
      </c>
      <c r="BF23">
        <v>0.41599999999999998</v>
      </c>
      <c r="BG23">
        <f t="shared" si="7"/>
        <v>0.41849999999999998</v>
      </c>
      <c r="BH23">
        <v>3</v>
      </c>
      <c r="BI23">
        <f t="shared" ref="BI23:BI28" si="18">+(BG23/BE$13)*0.3*BH23*500</f>
        <v>138.47426470588235</v>
      </c>
      <c r="BJ23" t="s">
        <v>25</v>
      </c>
      <c r="BM23">
        <v>8</v>
      </c>
      <c r="BN23">
        <v>0.72</v>
      </c>
      <c r="BO23">
        <v>0.71</v>
      </c>
      <c r="BP23">
        <f t="shared" si="12"/>
        <v>0.71499999999999997</v>
      </c>
      <c r="BQ23">
        <v>3</v>
      </c>
      <c r="BR23">
        <f t="shared" si="13"/>
        <v>259.47580645161281</v>
      </c>
      <c r="BS23" t="s">
        <v>22</v>
      </c>
    </row>
    <row r="24" spans="1:71">
      <c r="A24">
        <v>4</v>
      </c>
      <c r="B24">
        <v>9</v>
      </c>
      <c r="C24">
        <v>0.72599999999999998</v>
      </c>
      <c r="D24">
        <v>0.64800000000000002</v>
      </c>
      <c r="E24">
        <f t="shared" si="9"/>
        <v>0.68700000000000006</v>
      </c>
      <c r="F24">
        <v>3</v>
      </c>
      <c r="G24">
        <f>+(E24/C$14)*0.3*F24*500</f>
        <v>257.62500000000006</v>
      </c>
      <c r="H24" t="s">
        <v>25</v>
      </c>
      <c r="J24">
        <v>4</v>
      </c>
      <c r="K24">
        <v>9</v>
      </c>
      <c r="Q24" t="s">
        <v>25</v>
      </c>
      <c r="S24">
        <v>5</v>
      </c>
      <c r="T24">
        <v>10</v>
      </c>
      <c r="U24">
        <v>0.436</v>
      </c>
      <c r="V24">
        <v>0.48399999999999999</v>
      </c>
      <c r="W24">
        <f t="shared" si="1"/>
        <v>0.45999999999999996</v>
      </c>
      <c r="X24">
        <v>3</v>
      </c>
      <c r="Y24">
        <f t="shared" si="15"/>
        <v>166.26506024096383</v>
      </c>
      <c r="Z24" t="s">
        <v>25</v>
      </c>
      <c r="AB24">
        <v>5</v>
      </c>
      <c r="AC24">
        <v>10</v>
      </c>
      <c r="AD24">
        <v>0.39800000000000002</v>
      </c>
      <c r="AE24">
        <v>0.39400000000000002</v>
      </c>
      <c r="AF24">
        <f t="shared" si="2"/>
        <v>0.39600000000000002</v>
      </c>
      <c r="AG24">
        <v>3</v>
      </c>
      <c r="AH24">
        <f t="shared" si="16"/>
        <v>149.12133891213389</v>
      </c>
      <c r="AI24" t="s">
        <v>25</v>
      </c>
      <c r="AK24">
        <v>5</v>
      </c>
      <c r="AL24">
        <v>10</v>
      </c>
      <c r="AM24">
        <v>0.83</v>
      </c>
      <c r="AN24">
        <v>0.81399999999999995</v>
      </c>
      <c r="AO24">
        <f t="shared" si="14"/>
        <v>0.82199999999999995</v>
      </c>
      <c r="AP24">
        <v>3</v>
      </c>
      <c r="AQ24">
        <f t="shared" si="17"/>
        <v>273.99999999999994</v>
      </c>
      <c r="AR24" t="s">
        <v>25</v>
      </c>
      <c r="AT24">
        <v>5</v>
      </c>
      <c r="AU24">
        <v>10</v>
      </c>
      <c r="AV24">
        <v>0.46500000000000002</v>
      </c>
      <c r="AW24">
        <v>0.443</v>
      </c>
      <c r="AX24">
        <f t="shared" si="5"/>
        <v>0.45400000000000001</v>
      </c>
      <c r="AY24">
        <v>3</v>
      </c>
      <c r="AZ24">
        <f t="shared" ref="AZ24:AZ29" si="19">+(AX24/AV$13)*0.3*AY24*500</f>
        <v>150.7749077490775</v>
      </c>
      <c r="BA24" t="s">
        <v>25</v>
      </c>
      <c r="BC24">
        <v>5</v>
      </c>
      <c r="BD24">
        <v>10</v>
      </c>
      <c r="BE24">
        <v>0.60199999999999998</v>
      </c>
      <c r="BF24">
        <v>0.55000000000000004</v>
      </c>
      <c r="BG24">
        <f t="shared" si="7"/>
        <v>0.57600000000000007</v>
      </c>
      <c r="BH24">
        <v>3</v>
      </c>
      <c r="BI24">
        <f t="shared" si="18"/>
        <v>190.58823529411762</v>
      </c>
      <c r="BJ24" t="s">
        <v>25</v>
      </c>
    </row>
    <row r="25" spans="1:71">
      <c r="A25">
        <v>5</v>
      </c>
      <c r="B25">
        <v>10</v>
      </c>
      <c r="C25">
        <v>0.67300000000000004</v>
      </c>
      <c r="E25">
        <f t="shared" si="9"/>
        <v>0.67300000000000004</v>
      </c>
      <c r="F25">
        <v>3</v>
      </c>
      <c r="G25">
        <f>+(E25/C$14)*0.3*F25*500</f>
        <v>252.37500000000003</v>
      </c>
      <c r="H25" t="s">
        <v>25</v>
      </c>
      <c r="J25">
        <v>5</v>
      </c>
      <c r="K25">
        <v>10</v>
      </c>
      <c r="L25">
        <v>0.379</v>
      </c>
      <c r="M25">
        <v>0.4</v>
      </c>
      <c r="N25">
        <f t="shared" si="10"/>
        <v>0.38950000000000001</v>
      </c>
      <c r="O25">
        <v>3</v>
      </c>
      <c r="P25">
        <f>+(N25/L$14)*0.3*O25*500</f>
        <v>146.0625</v>
      </c>
      <c r="Q25" t="s">
        <v>25</v>
      </c>
      <c r="S25">
        <v>6</v>
      </c>
      <c r="T25">
        <v>11</v>
      </c>
      <c r="U25">
        <v>0.58299999999999996</v>
      </c>
      <c r="V25">
        <v>0.57399999999999995</v>
      </c>
      <c r="W25">
        <f t="shared" si="1"/>
        <v>0.57850000000000001</v>
      </c>
      <c r="X25">
        <v>3</v>
      </c>
      <c r="Y25">
        <f t="shared" si="15"/>
        <v>209.09638554216866</v>
      </c>
      <c r="Z25" t="s">
        <v>25</v>
      </c>
      <c r="AB25">
        <v>6</v>
      </c>
      <c r="AC25">
        <v>11</v>
      </c>
      <c r="AD25">
        <v>0.50600000000000001</v>
      </c>
      <c r="AE25">
        <v>0.46899999999999997</v>
      </c>
      <c r="AF25">
        <f t="shared" si="2"/>
        <v>0.48749999999999999</v>
      </c>
      <c r="AG25">
        <v>3</v>
      </c>
      <c r="AH25">
        <f t="shared" si="16"/>
        <v>183.57740585774056</v>
      </c>
      <c r="AI25" t="s">
        <v>25</v>
      </c>
      <c r="AK25">
        <v>6</v>
      </c>
      <c r="AL25">
        <v>11</v>
      </c>
      <c r="AM25">
        <v>0.67300000000000004</v>
      </c>
      <c r="AN25">
        <v>0.70199999999999996</v>
      </c>
      <c r="AO25">
        <f t="shared" si="14"/>
        <v>0.6875</v>
      </c>
      <c r="AP25">
        <v>3</v>
      </c>
      <c r="AQ25">
        <f t="shared" si="17"/>
        <v>229.16666666666663</v>
      </c>
      <c r="AR25" t="s">
        <v>25</v>
      </c>
      <c r="AT25">
        <v>6</v>
      </c>
      <c r="AU25">
        <v>11</v>
      </c>
      <c r="AV25">
        <v>0.74199999999999999</v>
      </c>
      <c r="AW25">
        <v>0.67300000000000004</v>
      </c>
      <c r="AX25">
        <f t="shared" si="5"/>
        <v>0.70750000000000002</v>
      </c>
      <c r="AY25">
        <v>3</v>
      </c>
      <c r="AZ25">
        <f t="shared" si="19"/>
        <v>234.96309963099631</v>
      </c>
      <c r="BA25" t="s">
        <v>25</v>
      </c>
      <c r="BC25">
        <v>6</v>
      </c>
      <c r="BD25">
        <v>11</v>
      </c>
      <c r="BE25">
        <v>0.35099999999999998</v>
      </c>
      <c r="BF25">
        <v>0.33800000000000002</v>
      </c>
      <c r="BG25">
        <f t="shared" si="7"/>
        <v>0.34450000000000003</v>
      </c>
      <c r="BH25">
        <v>3</v>
      </c>
      <c r="BI25">
        <f t="shared" si="18"/>
        <v>113.98897058823529</v>
      </c>
      <c r="BJ25" t="s">
        <v>25</v>
      </c>
      <c r="BL25" t="s">
        <v>26</v>
      </c>
      <c r="BM25">
        <v>7</v>
      </c>
      <c r="BQ25" t="s">
        <v>27</v>
      </c>
      <c r="BR25">
        <f>+AVERAGE(BR18:BR23)</f>
        <v>184.50604838709674</v>
      </c>
    </row>
    <row r="26" spans="1:71">
      <c r="A26">
        <v>6</v>
      </c>
      <c r="B26">
        <v>11</v>
      </c>
      <c r="C26">
        <v>0.73799999999999999</v>
      </c>
      <c r="D26">
        <v>0.75600000000000001</v>
      </c>
      <c r="E26">
        <f t="shared" si="9"/>
        <v>0.747</v>
      </c>
      <c r="F26">
        <v>3</v>
      </c>
      <c r="G26">
        <f>+(E26/C$14)*0.3*F26*500</f>
        <v>280.125</v>
      </c>
      <c r="H26" t="s">
        <v>25</v>
      </c>
      <c r="J26">
        <v>6</v>
      </c>
      <c r="K26">
        <v>11</v>
      </c>
      <c r="L26">
        <v>0.32200000000000001</v>
      </c>
      <c r="M26">
        <v>0.34899999999999998</v>
      </c>
      <c r="N26">
        <f t="shared" si="10"/>
        <v>0.33550000000000002</v>
      </c>
      <c r="O26">
        <v>3</v>
      </c>
      <c r="P26">
        <f>+(N26/L$14)*0.3*O26*500</f>
        <v>125.8125</v>
      </c>
      <c r="Q26" t="s">
        <v>25</v>
      </c>
      <c r="S26">
        <v>7</v>
      </c>
      <c r="T26">
        <v>12</v>
      </c>
      <c r="Z26" t="s">
        <v>25</v>
      </c>
      <c r="AB26">
        <v>7</v>
      </c>
      <c r="AC26">
        <v>12</v>
      </c>
      <c r="AD26">
        <v>0.34699999999999998</v>
      </c>
      <c r="AE26">
        <v>0.32</v>
      </c>
      <c r="AF26">
        <f t="shared" si="2"/>
        <v>0.33350000000000002</v>
      </c>
      <c r="AG26">
        <v>3</v>
      </c>
      <c r="AH26">
        <f t="shared" si="16"/>
        <v>125.5857740585774</v>
      </c>
      <c r="AI26" t="s">
        <v>25</v>
      </c>
      <c r="AK26">
        <v>7</v>
      </c>
      <c r="AL26">
        <v>12</v>
      </c>
      <c r="AR26" t="s">
        <v>25</v>
      </c>
      <c r="AT26">
        <v>7</v>
      </c>
      <c r="AU26">
        <v>12</v>
      </c>
      <c r="AV26">
        <v>0.34499999999999997</v>
      </c>
      <c r="AW26">
        <v>0.34699999999999998</v>
      </c>
      <c r="AX26">
        <f>+AVERAGE(AV26:AW26)</f>
        <v>0.34599999999999997</v>
      </c>
      <c r="AY26">
        <v>3</v>
      </c>
      <c r="AZ26">
        <f t="shared" si="19"/>
        <v>114.90774907749076</v>
      </c>
      <c r="BA26" t="s">
        <v>25</v>
      </c>
      <c r="BC26">
        <v>7</v>
      </c>
      <c r="BD26">
        <v>12</v>
      </c>
      <c r="BE26">
        <v>0.38700000000000001</v>
      </c>
      <c r="BF26">
        <v>0.375</v>
      </c>
      <c r="BG26">
        <f t="shared" si="7"/>
        <v>0.38100000000000001</v>
      </c>
      <c r="BH26">
        <v>3</v>
      </c>
      <c r="BI26">
        <f t="shared" si="18"/>
        <v>126.06617647058823</v>
      </c>
      <c r="BJ26" t="s">
        <v>25</v>
      </c>
      <c r="BQ26" t="s">
        <v>28</v>
      </c>
      <c r="BR26">
        <f>+STDEV(BR16:BR23)</f>
        <v>45.671633753768567</v>
      </c>
    </row>
    <row r="27" spans="1:71">
      <c r="A27">
        <v>7</v>
      </c>
      <c r="B27">
        <v>12</v>
      </c>
      <c r="F27">
        <v>3</v>
      </c>
      <c r="H27" t="s">
        <v>25</v>
      </c>
      <c r="J27">
        <v>7</v>
      </c>
      <c r="K27">
        <v>12</v>
      </c>
      <c r="L27">
        <v>0.38200000000000001</v>
      </c>
      <c r="M27">
        <v>0.33500000000000002</v>
      </c>
      <c r="N27">
        <f t="shared" si="10"/>
        <v>0.35850000000000004</v>
      </c>
      <c r="O27">
        <v>3</v>
      </c>
      <c r="P27">
        <f>+(N27/L$14)*0.3*O27*500</f>
        <v>134.43750000000006</v>
      </c>
      <c r="Q27" t="s">
        <v>25</v>
      </c>
      <c r="S27">
        <v>8</v>
      </c>
      <c r="T27">
        <v>13</v>
      </c>
      <c r="U27">
        <v>0.252</v>
      </c>
      <c r="V27">
        <v>0.23100000000000001</v>
      </c>
      <c r="W27">
        <f t="shared" si="1"/>
        <v>0.24149999999999999</v>
      </c>
      <c r="X27">
        <v>3</v>
      </c>
      <c r="Y27">
        <f t="shared" si="15"/>
        <v>87.289156626505999</v>
      </c>
      <c r="Z27" t="s">
        <v>25</v>
      </c>
      <c r="AB27">
        <v>8</v>
      </c>
      <c r="AC27">
        <v>13</v>
      </c>
      <c r="AD27">
        <v>0.57499999999999996</v>
      </c>
      <c r="AE27">
        <v>0.59199999999999997</v>
      </c>
      <c r="AF27">
        <f t="shared" si="2"/>
        <v>0.58349999999999991</v>
      </c>
      <c r="AG27">
        <v>3</v>
      </c>
      <c r="AH27">
        <f t="shared" si="16"/>
        <v>219.7280334728033</v>
      </c>
      <c r="AI27" t="s">
        <v>25</v>
      </c>
      <c r="AK27">
        <v>8</v>
      </c>
      <c r="AL27">
        <v>13</v>
      </c>
      <c r="AM27">
        <v>0.374</v>
      </c>
      <c r="AN27">
        <v>0.32</v>
      </c>
      <c r="AO27">
        <f t="shared" si="14"/>
        <v>0.34699999999999998</v>
      </c>
      <c r="AP27">
        <v>3</v>
      </c>
      <c r="AQ27">
        <f t="shared" si="17"/>
        <v>115.66666666666666</v>
      </c>
      <c r="AR27" t="s">
        <v>25</v>
      </c>
      <c r="AT27">
        <v>8</v>
      </c>
      <c r="AU27">
        <v>13</v>
      </c>
      <c r="AV27">
        <v>0.40899999999999997</v>
      </c>
      <c r="AW27">
        <v>0.39400000000000002</v>
      </c>
      <c r="AX27">
        <f>+AVERAGE(AV27:AW27)</f>
        <v>0.40149999999999997</v>
      </c>
      <c r="AY27">
        <v>3</v>
      </c>
      <c r="AZ27">
        <f t="shared" si="19"/>
        <v>133.33948339483396</v>
      </c>
      <c r="BA27" t="s">
        <v>25</v>
      </c>
      <c r="BC27">
        <v>8</v>
      </c>
      <c r="BD27">
        <v>13</v>
      </c>
      <c r="BE27">
        <v>0.28499999999999998</v>
      </c>
      <c r="BF27">
        <v>0.26100000000000001</v>
      </c>
      <c r="BG27">
        <f t="shared" si="7"/>
        <v>0.27300000000000002</v>
      </c>
      <c r="BH27">
        <v>3.6</v>
      </c>
      <c r="BI27">
        <f t="shared" si="18"/>
        <v>108.39705882352942</v>
      </c>
      <c r="BJ27" t="s">
        <v>25</v>
      </c>
      <c r="BQ27" t="s">
        <v>29</v>
      </c>
      <c r="BR27">
        <f>+(BR26/SQRT(BM25))</f>
        <v>17.26225498321357</v>
      </c>
    </row>
    <row r="28" spans="1:71">
      <c r="A28">
        <v>8</v>
      </c>
      <c r="B28">
        <v>13</v>
      </c>
      <c r="C28">
        <v>0.64500000000000002</v>
      </c>
      <c r="D28">
        <v>0.64</v>
      </c>
      <c r="E28">
        <f t="shared" si="9"/>
        <v>0.64250000000000007</v>
      </c>
      <c r="F28">
        <v>3</v>
      </c>
      <c r="G28">
        <f>+(E28/C$14)*0.3*F28*500</f>
        <v>240.93750000000003</v>
      </c>
      <c r="H28" t="s">
        <v>25</v>
      </c>
      <c r="J28">
        <v>8</v>
      </c>
      <c r="K28">
        <v>13</v>
      </c>
      <c r="L28">
        <v>0.32200000000000001</v>
      </c>
      <c r="M28">
        <v>0.31900000000000001</v>
      </c>
      <c r="N28">
        <f t="shared" si="10"/>
        <v>0.32050000000000001</v>
      </c>
      <c r="O28">
        <v>3</v>
      </c>
      <c r="P28">
        <f>+(N28/L$14)*0.3*O28*500</f>
        <v>120.1875</v>
      </c>
      <c r="Q28" t="s">
        <v>25</v>
      </c>
      <c r="S28">
        <v>9</v>
      </c>
      <c r="T28">
        <v>14</v>
      </c>
      <c r="U28">
        <v>0.497</v>
      </c>
      <c r="V28">
        <v>0.47699999999999998</v>
      </c>
      <c r="W28">
        <f t="shared" si="1"/>
        <v>0.48699999999999999</v>
      </c>
      <c r="X28">
        <v>3</v>
      </c>
      <c r="Y28">
        <f t="shared" si="15"/>
        <v>176.02409638554212</v>
      </c>
      <c r="Z28" t="s">
        <v>25</v>
      </c>
      <c r="AB28">
        <v>9</v>
      </c>
      <c r="AC28">
        <v>14</v>
      </c>
      <c r="AD28">
        <v>0.48199999999999998</v>
      </c>
      <c r="AE28">
        <v>0.47299999999999998</v>
      </c>
      <c r="AF28">
        <f t="shared" si="2"/>
        <v>0.47749999999999998</v>
      </c>
      <c r="AG28">
        <v>3</v>
      </c>
      <c r="AH28">
        <f t="shared" si="16"/>
        <v>179.81171548117152</v>
      </c>
      <c r="AI28" t="s">
        <v>25</v>
      </c>
      <c r="AK28">
        <v>9</v>
      </c>
      <c r="AL28">
        <v>14</v>
      </c>
      <c r="AM28">
        <v>0.56799999999999995</v>
      </c>
      <c r="AN28">
        <v>0.64800000000000002</v>
      </c>
      <c r="AO28">
        <f t="shared" si="14"/>
        <v>0.60799999999999998</v>
      </c>
      <c r="AP28">
        <v>3</v>
      </c>
      <c r="AQ28">
        <f t="shared" si="17"/>
        <v>202.66666666666666</v>
      </c>
      <c r="AR28" t="s">
        <v>25</v>
      </c>
      <c r="AT28">
        <v>9</v>
      </c>
      <c r="AU28">
        <v>14</v>
      </c>
      <c r="AV28">
        <v>0.47599999999999998</v>
      </c>
      <c r="AW28">
        <v>0.502</v>
      </c>
      <c r="AX28">
        <f>+AVERAGE(AV28:AW28)</f>
        <v>0.48899999999999999</v>
      </c>
      <c r="AY28">
        <v>3</v>
      </c>
      <c r="AZ28">
        <f t="shared" si="19"/>
        <v>162.39852398523985</v>
      </c>
      <c r="BA28" t="s">
        <v>25</v>
      </c>
      <c r="BC28">
        <v>9</v>
      </c>
      <c r="BD28">
        <v>14</v>
      </c>
      <c r="BE28">
        <v>0.46800000000000003</v>
      </c>
      <c r="BF28">
        <v>0.47199999999999998</v>
      </c>
      <c r="BG28">
        <f t="shared" si="7"/>
        <v>0.47</v>
      </c>
      <c r="BH28">
        <v>3.6</v>
      </c>
      <c r="BI28">
        <f t="shared" si="18"/>
        <v>186.61764705882351</v>
      </c>
      <c r="BJ28" t="s">
        <v>25</v>
      </c>
      <c r="BQ28" t="s">
        <v>30</v>
      </c>
      <c r="BR28">
        <f>+(BR27/BR25)*100</f>
        <v>9.3559290517116676</v>
      </c>
    </row>
    <row r="29" spans="1:71">
      <c r="A29">
        <v>9</v>
      </c>
      <c r="B29">
        <v>14</v>
      </c>
      <c r="H29" t="s">
        <v>25</v>
      </c>
      <c r="J29">
        <v>9</v>
      </c>
      <c r="K29">
        <v>14</v>
      </c>
      <c r="Q29" t="s">
        <v>25</v>
      </c>
      <c r="AL29" t="s">
        <v>31</v>
      </c>
      <c r="AM29">
        <v>0.438</v>
      </c>
      <c r="AN29">
        <v>0.42199999999999999</v>
      </c>
      <c r="AO29">
        <f t="shared" si="14"/>
        <v>0.43</v>
      </c>
      <c r="AP29">
        <v>3</v>
      </c>
      <c r="AQ29">
        <f t="shared" si="17"/>
        <v>143.33333333333331</v>
      </c>
      <c r="AR29" t="s">
        <v>25</v>
      </c>
      <c r="AU29" t="s">
        <v>31</v>
      </c>
      <c r="AV29">
        <v>0.54800000000000004</v>
      </c>
      <c r="AW29">
        <v>0.58499999999999996</v>
      </c>
      <c r="AX29">
        <f>+AVERAGE(AV29:AW29)</f>
        <v>0.5665</v>
      </c>
      <c r="AY29">
        <v>3</v>
      </c>
      <c r="AZ29">
        <f t="shared" si="19"/>
        <v>188.13653136531363</v>
      </c>
      <c r="BA29" t="s">
        <v>25</v>
      </c>
    </row>
    <row r="30" spans="1:71">
      <c r="S30" t="s">
        <v>26</v>
      </c>
      <c r="T30">
        <v>13</v>
      </c>
      <c r="X30" t="s">
        <v>27</v>
      </c>
      <c r="Y30">
        <f>+AVERAGE(Y15:Y28)</f>
        <v>166.66097863387014</v>
      </c>
      <c r="AB30" t="s">
        <v>26</v>
      </c>
      <c r="AC30">
        <v>14</v>
      </c>
      <c r="AG30" t="s">
        <v>27</v>
      </c>
      <c r="AH30">
        <f>+AVERAGE(AH15:AH28)</f>
        <v>178.44031890434604</v>
      </c>
      <c r="BC30" t="s">
        <v>26</v>
      </c>
      <c r="BD30">
        <v>13</v>
      </c>
      <c r="BH30" t="s">
        <v>27</v>
      </c>
      <c r="BI30">
        <f>+AVERAGE(BI15:BI28)</f>
        <v>157.39351670900919</v>
      </c>
    </row>
    <row r="31" spans="1:71">
      <c r="A31" t="s">
        <v>26</v>
      </c>
      <c r="B31">
        <v>10</v>
      </c>
      <c r="F31" t="s">
        <v>27</v>
      </c>
      <c r="G31">
        <f>+AVERAGE(G16:G29)</f>
        <v>309.35713582677164</v>
      </c>
      <c r="J31" t="s">
        <v>26</v>
      </c>
      <c r="K31">
        <v>11</v>
      </c>
      <c r="N31" t="s">
        <v>27</v>
      </c>
      <c r="P31">
        <f>+AVERAGE(P16:P29)</f>
        <v>172.05363459497701</v>
      </c>
      <c r="X31" t="s">
        <v>28</v>
      </c>
      <c r="Y31">
        <f>+STDEV(Y15:Y28)</f>
        <v>49.264414253577691</v>
      </c>
      <c r="AG31" t="s">
        <v>28</v>
      </c>
      <c r="AH31">
        <f>+STDEV(AH15:AH28)</f>
        <v>26.730085897273426</v>
      </c>
      <c r="AK31" t="s">
        <v>26</v>
      </c>
      <c r="AL31">
        <v>13</v>
      </c>
      <c r="AP31" t="s">
        <v>27</v>
      </c>
      <c r="AQ31">
        <f>+AVERAGE(AQ15:AQ28)</f>
        <v>203.12607822285236</v>
      </c>
      <c r="AT31" t="s">
        <v>26</v>
      </c>
      <c r="AU31">
        <v>14</v>
      </c>
      <c r="AY31" t="s">
        <v>27</v>
      </c>
      <c r="AZ31">
        <f>+AVERAGE(AZ15:AZ28)</f>
        <v>161.4424928344136</v>
      </c>
      <c r="BH31" t="s">
        <v>28</v>
      </c>
      <c r="BI31">
        <f>+STDEV(BI15:BI28)</f>
        <v>32.294286337493389</v>
      </c>
    </row>
    <row r="32" spans="1:71">
      <c r="F32" t="s">
        <v>28</v>
      </c>
      <c r="G32">
        <f>+STDEV(G16:G29)</f>
        <v>79.0145637891479</v>
      </c>
      <c r="N32" t="s">
        <v>28</v>
      </c>
      <c r="P32">
        <f>+STDEV(P16:P29)</f>
        <v>40.364753739825709</v>
      </c>
      <c r="X32" t="s">
        <v>29</v>
      </c>
      <c r="Y32">
        <f>+(Y31/SQRT(T30))</f>
        <v>13.66349012669026</v>
      </c>
      <c r="AG32" t="s">
        <v>29</v>
      </c>
      <c r="AH32">
        <f>+(AH31/SQRT(AC30))</f>
        <v>7.143915953331077</v>
      </c>
      <c r="AP32" t="s">
        <v>28</v>
      </c>
      <c r="AQ32">
        <f>+STDEV(AQ15:AQ28)</f>
        <v>53.655741613195033</v>
      </c>
      <c r="AY32" t="s">
        <v>28</v>
      </c>
      <c r="AZ32">
        <f>+STDEV(AZ15:AZ28)</f>
        <v>31.72458703568542</v>
      </c>
      <c r="BH32" t="s">
        <v>29</v>
      </c>
      <c r="BI32">
        <f>+(BI31/SQRT(BD30))</f>
        <v>8.95682348418066</v>
      </c>
    </row>
    <row r="33" spans="1:69">
      <c r="F33" t="s">
        <v>29</v>
      </c>
      <c r="G33">
        <f>+(G32/SQRT(B31))</f>
        <v>24.986598989837177</v>
      </c>
      <c r="N33" t="s">
        <v>29</v>
      </c>
      <c r="P33">
        <f>+(P32/SQRT(K31))</f>
        <v>12.170431173645163</v>
      </c>
      <c r="X33" t="s">
        <v>30</v>
      </c>
      <c r="Y33">
        <f>+(Y32/Y30)*100</f>
        <v>8.1983738717309187</v>
      </c>
      <c r="AG33" t="s">
        <v>30</v>
      </c>
      <c r="AH33">
        <f>+(AH32/AH30)*100</f>
        <v>4.0035323839342691</v>
      </c>
      <c r="AP33" t="s">
        <v>29</v>
      </c>
      <c r="AQ33">
        <f>+(AQ32/SQRT(AL31))</f>
        <v>14.881425200724738</v>
      </c>
      <c r="AY33" t="s">
        <v>29</v>
      </c>
      <c r="AZ33">
        <f>+(AZ32/SQRT(AU31))</f>
        <v>8.4787525303160844</v>
      </c>
      <c r="BH33" t="s">
        <v>30</v>
      </c>
      <c r="BI33">
        <f>+(BI32/BI30)*100</f>
        <v>5.690719460027144</v>
      </c>
    </row>
    <row r="34" spans="1:69">
      <c r="F34" t="s">
        <v>30</v>
      </c>
      <c r="G34">
        <f>+(G33/G31)*100</f>
        <v>8.0769428263095673</v>
      </c>
      <c r="N34" t="s">
        <v>30</v>
      </c>
      <c r="P34">
        <f>+(P33/P31)*100</f>
        <v>7.0736263155933763</v>
      </c>
      <c r="AP34" t="s">
        <v>30</v>
      </c>
      <c r="AQ34">
        <f>+(AQ33/AQ31)*100</f>
        <v>7.3262012100672402</v>
      </c>
      <c r="AY34" t="s">
        <v>30</v>
      </c>
      <c r="AZ34">
        <f>+(AZ33/AZ31)*100</f>
        <v>5.2518716612066125</v>
      </c>
    </row>
    <row r="37" spans="1:69">
      <c r="A37" s="5" t="s">
        <v>6</v>
      </c>
      <c r="B37" s="1">
        <v>36286</v>
      </c>
      <c r="J37" s="2" t="s">
        <v>7</v>
      </c>
      <c r="K37" s="6">
        <v>36287</v>
      </c>
      <c r="S37" s="2" t="s">
        <v>8</v>
      </c>
      <c r="T37" s="6">
        <v>36293</v>
      </c>
      <c r="AB37" s="2" t="s">
        <v>9</v>
      </c>
      <c r="AC37" s="6">
        <v>36293</v>
      </c>
      <c r="AK37" s="5" t="s">
        <v>6</v>
      </c>
      <c r="AL37" s="1">
        <v>36293</v>
      </c>
      <c r="AT37" s="2" t="s">
        <v>7</v>
      </c>
      <c r="AU37" s="6">
        <v>36294</v>
      </c>
      <c r="BC37" s="2" t="s">
        <v>8</v>
      </c>
      <c r="BD37" s="6">
        <v>36297</v>
      </c>
      <c r="BL37" s="2" t="s">
        <v>9</v>
      </c>
      <c r="BM37" s="6">
        <v>36299</v>
      </c>
    </row>
    <row r="38" spans="1:69">
      <c r="A38" s="8" t="s">
        <v>32</v>
      </c>
      <c r="J38" s="8" t="s">
        <v>32</v>
      </c>
      <c r="S38" s="8" t="s">
        <v>32</v>
      </c>
      <c r="AB38" s="8" t="s">
        <v>32</v>
      </c>
      <c r="AK38" s="8" t="s">
        <v>32</v>
      </c>
      <c r="AT38" s="8" t="s">
        <v>32</v>
      </c>
      <c r="BC38" s="8" t="s">
        <v>32</v>
      </c>
      <c r="BL38" s="8" t="s">
        <v>32</v>
      </c>
    </row>
    <row r="39" spans="1:69">
      <c r="S39" t="s">
        <v>11</v>
      </c>
      <c r="T39" s="4">
        <v>540</v>
      </c>
      <c r="AB39" t="s">
        <v>11</v>
      </c>
      <c r="AC39" s="4">
        <v>540</v>
      </c>
      <c r="BC39" t="s">
        <v>11</v>
      </c>
      <c r="BD39" s="4">
        <v>540</v>
      </c>
    </row>
    <row r="40" spans="1:69">
      <c r="A40" t="s">
        <v>11</v>
      </c>
      <c r="B40" s="4">
        <v>540</v>
      </c>
      <c r="J40" t="s">
        <v>11</v>
      </c>
      <c r="K40" s="4">
        <v>540</v>
      </c>
      <c r="S40" t="s">
        <v>12</v>
      </c>
      <c r="T40">
        <v>0.10100000000000001</v>
      </c>
      <c r="U40">
        <v>0.108</v>
      </c>
      <c r="AB40" t="s">
        <v>12</v>
      </c>
      <c r="AC40">
        <v>9.0999999999999998E-2</v>
      </c>
      <c r="AD40">
        <v>0.182</v>
      </c>
      <c r="AK40" t="s">
        <v>11</v>
      </c>
      <c r="AL40" s="4">
        <v>540</v>
      </c>
      <c r="AT40" t="s">
        <v>11</v>
      </c>
      <c r="AU40" s="4">
        <v>540</v>
      </c>
      <c r="BC40" t="s">
        <v>12</v>
      </c>
      <c r="BD40">
        <v>7.3999999999999996E-2</v>
      </c>
      <c r="BE40">
        <v>8.3000000000000004E-2</v>
      </c>
      <c r="BL40" t="s">
        <v>11</v>
      </c>
      <c r="BM40" s="4">
        <v>540</v>
      </c>
    </row>
    <row r="41" spans="1:69">
      <c r="A41" t="s">
        <v>12</v>
      </c>
      <c r="B41">
        <v>0.13500000000000001</v>
      </c>
      <c r="C41">
        <v>8.6999999999999994E-2</v>
      </c>
      <c r="J41" t="s">
        <v>12</v>
      </c>
      <c r="K41">
        <v>9.6000000000000002E-2</v>
      </c>
      <c r="L41">
        <v>9.6000000000000002E-2</v>
      </c>
      <c r="S41" t="s">
        <v>13</v>
      </c>
      <c r="T41">
        <v>1.075</v>
      </c>
      <c r="U41">
        <v>0.874</v>
      </c>
      <c r="AB41" t="s">
        <v>13</v>
      </c>
      <c r="AC41">
        <v>1.01</v>
      </c>
      <c r="AD41">
        <v>0.98799999999999999</v>
      </c>
      <c r="AK41" t="s">
        <v>12</v>
      </c>
      <c r="AL41">
        <v>-0.22600000000000001</v>
      </c>
      <c r="AM41">
        <v>9.2999999999999999E-2</v>
      </c>
      <c r="AT41" t="s">
        <v>12</v>
      </c>
      <c r="AU41">
        <v>8.2000000000000003E-2</v>
      </c>
      <c r="AV41">
        <v>9.6000000000000002E-2</v>
      </c>
      <c r="BC41" t="s">
        <v>13</v>
      </c>
      <c r="BD41">
        <v>0.91600000000000004</v>
      </c>
      <c r="BE41">
        <v>1.012</v>
      </c>
      <c r="BL41" t="s">
        <v>12</v>
      </c>
      <c r="BM41">
        <v>7.6999999999999999E-2</v>
      </c>
    </row>
    <row r="42" spans="1:69">
      <c r="A42" t="s">
        <v>13</v>
      </c>
      <c r="B42">
        <v>0.86599999999999999</v>
      </c>
      <c r="C42">
        <v>0.97399999999999998</v>
      </c>
      <c r="J42" t="s">
        <v>13</v>
      </c>
      <c r="K42">
        <v>0.876</v>
      </c>
      <c r="L42">
        <v>0.83599999999999997</v>
      </c>
      <c r="U42" t="s">
        <v>15</v>
      </c>
      <c r="V42" t="s">
        <v>17</v>
      </c>
      <c r="W42" t="s">
        <v>18</v>
      </c>
      <c r="X42" t="s">
        <v>19</v>
      </c>
      <c r="AD42" t="s">
        <v>15</v>
      </c>
      <c r="AE42" t="s">
        <v>17</v>
      </c>
      <c r="AF42" t="s">
        <v>18</v>
      </c>
      <c r="AG42" t="s">
        <v>19</v>
      </c>
      <c r="AK42" t="s">
        <v>13</v>
      </c>
      <c r="AL42">
        <v>9.8000000000000004E-2</v>
      </c>
      <c r="AM42">
        <v>0.90700000000000003</v>
      </c>
      <c r="AT42" t="s">
        <v>13</v>
      </c>
      <c r="AU42">
        <v>0.93400000000000005</v>
      </c>
      <c r="AV42">
        <v>1.01</v>
      </c>
      <c r="BE42" t="s">
        <v>15</v>
      </c>
      <c r="BF42" t="s">
        <v>17</v>
      </c>
      <c r="BG42" t="s">
        <v>18</v>
      </c>
      <c r="BH42" t="s">
        <v>19</v>
      </c>
      <c r="BL42" t="s">
        <v>13</v>
      </c>
      <c r="BM42">
        <v>1.038</v>
      </c>
    </row>
    <row r="43" spans="1:69">
      <c r="C43" t="s">
        <v>15</v>
      </c>
      <c r="D43" t="s">
        <v>20</v>
      </c>
      <c r="E43" t="s">
        <v>18</v>
      </c>
      <c r="F43" t="s">
        <v>19</v>
      </c>
      <c r="L43" t="s">
        <v>15</v>
      </c>
      <c r="M43" t="s">
        <v>20</v>
      </c>
      <c r="N43" t="s">
        <v>18</v>
      </c>
      <c r="O43" t="s">
        <v>19</v>
      </c>
      <c r="S43" s="3" t="s">
        <v>21</v>
      </c>
      <c r="T43" s="4">
        <v>1</v>
      </c>
      <c r="U43">
        <v>0.17299999999999999</v>
      </c>
      <c r="V43">
        <v>3</v>
      </c>
      <c r="W43">
        <f t="shared" ref="W43:W53" si="20">+(U43/T$41)*0.4*V43</f>
        <v>0.19311627906976747</v>
      </c>
      <c r="X43" t="s">
        <v>22</v>
      </c>
      <c r="AB43" s="3" t="s">
        <v>21</v>
      </c>
      <c r="AC43" s="4">
        <v>1</v>
      </c>
      <c r="AD43">
        <v>8.2000000000000003E-2</v>
      </c>
      <c r="AE43">
        <v>3</v>
      </c>
      <c r="AF43">
        <f t="shared" ref="AF43:AF52" si="21">+(AD43/AC$41)*0.4*AE43</f>
        <v>9.7425742574257429E-2</v>
      </c>
      <c r="AG43" t="s">
        <v>22</v>
      </c>
      <c r="AM43" t="s">
        <v>15</v>
      </c>
      <c r="AN43" t="s">
        <v>15</v>
      </c>
      <c r="AO43" t="s">
        <v>16</v>
      </c>
      <c r="AP43" t="s">
        <v>17</v>
      </c>
      <c r="AQ43" t="s">
        <v>18</v>
      </c>
      <c r="AR43" t="s">
        <v>19</v>
      </c>
      <c r="AV43" t="s">
        <v>15</v>
      </c>
      <c r="AW43" t="s">
        <v>15</v>
      </c>
      <c r="AX43" t="s">
        <v>16</v>
      </c>
      <c r="AY43" t="s">
        <v>17</v>
      </c>
      <c r="AZ43" t="s">
        <v>18</v>
      </c>
      <c r="BA43" t="s">
        <v>19</v>
      </c>
      <c r="BC43" s="3" t="s">
        <v>21</v>
      </c>
      <c r="BD43" s="4">
        <v>1</v>
      </c>
      <c r="BE43">
        <v>0.125</v>
      </c>
      <c r="BF43">
        <v>3</v>
      </c>
      <c r="BG43">
        <f t="shared" ref="BG43:BG56" si="22">+(BE43/BD$41)*0.4*BF43</f>
        <v>0.16375545851528384</v>
      </c>
      <c r="BH43" t="s">
        <v>22</v>
      </c>
      <c r="BN43" t="s">
        <v>15</v>
      </c>
      <c r="BO43" t="s">
        <v>17</v>
      </c>
      <c r="BP43" t="s">
        <v>18</v>
      </c>
      <c r="BQ43" t="s">
        <v>19</v>
      </c>
    </row>
    <row r="44" spans="1:69">
      <c r="A44" s="3" t="s">
        <v>21</v>
      </c>
      <c r="B44" s="4">
        <v>1</v>
      </c>
      <c r="C44">
        <v>0.21099999999999999</v>
      </c>
      <c r="D44">
        <v>3</v>
      </c>
      <c r="E44">
        <f>+(C44/B$42)*0.4*D44</f>
        <v>0.29237875288683607</v>
      </c>
      <c r="F44" t="s">
        <v>22</v>
      </c>
      <c r="J44" s="3" t="s">
        <v>21</v>
      </c>
      <c r="K44" s="4">
        <v>1</v>
      </c>
      <c r="L44">
        <v>0.151</v>
      </c>
      <c r="M44">
        <v>3</v>
      </c>
      <c r="N44">
        <f>+(L44/K$42)*0.4*M44</f>
        <v>0.20684931506849313</v>
      </c>
      <c r="O44" t="s">
        <v>22</v>
      </c>
      <c r="T44" s="4">
        <v>2</v>
      </c>
      <c r="U44">
        <v>0.193</v>
      </c>
      <c r="V44">
        <v>3</v>
      </c>
      <c r="W44">
        <f t="shared" si="20"/>
        <v>0.21544186046511626</v>
      </c>
      <c r="X44" t="s">
        <v>22</v>
      </c>
      <c r="AC44" s="4">
        <v>2</v>
      </c>
      <c r="AD44">
        <v>0.33200000000000002</v>
      </c>
      <c r="AE44">
        <v>3</v>
      </c>
      <c r="AF44">
        <f t="shared" si="21"/>
        <v>0.39445544554455447</v>
      </c>
      <c r="AG44" t="s">
        <v>22</v>
      </c>
      <c r="AK44" s="3" t="s">
        <v>21</v>
      </c>
      <c r="AL44" s="4">
        <v>1</v>
      </c>
      <c r="AP44">
        <v>3</v>
      </c>
      <c r="AR44" t="s">
        <v>22</v>
      </c>
      <c r="AT44" s="3" t="s">
        <v>21</v>
      </c>
      <c r="AU44" s="4">
        <v>1</v>
      </c>
      <c r="AV44">
        <v>9.6000000000000002E-2</v>
      </c>
      <c r="AW44">
        <v>8.5999999999999993E-2</v>
      </c>
      <c r="AX44">
        <f>+AVERAGE(AV44:AW44)</f>
        <v>9.0999999999999998E-2</v>
      </c>
      <c r="AY44">
        <v>3</v>
      </c>
      <c r="AZ44">
        <f>+(AX44/AU$42)*0.3*AY44</f>
        <v>8.7687366167023537E-2</v>
      </c>
      <c r="BA44" t="s">
        <v>22</v>
      </c>
      <c r="BD44" s="4">
        <v>2</v>
      </c>
      <c r="BE44">
        <v>0.12</v>
      </c>
      <c r="BF44">
        <v>3</v>
      </c>
      <c r="BG44">
        <f t="shared" si="22"/>
        <v>0.15720524017467249</v>
      </c>
      <c r="BH44" t="s">
        <v>22</v>
      </c>
      <c r="BL44" t="s">
        <v>23</v>
      </c>
      <c r="BM44" s="4">
        <v>1</v>
      </c>
      <c r="BN44">
        <v>6.5000000000000002E-2</v>
      </c>
      <c r="BO44">
        <v>3</v>
      </c>
      <c r="BP44">
        <f>+(BN44/BM$42)*0.4*BO44</f>
        <v>7.5144508670520235E-2</v>
      </c>
      <c r="BQ44" t="s">
        <v>22</v>
      </c>
    </row>
    <row r="45" spans="1:69">
      <c r="B45" s="4">
        <v>2</v>
      </c>
      <c r="C45">
        <v>9.9000000000000005E-2</v>
      </c>
      <c r="D45">
        <v>3</v>
      </c>
      <c r="E45">
        <f>+(C45/B$42)*0.4*D45</f>
        <v>0.13718244803695151</v>
      </c>
      <c r="F45" t="s">
        <v>22</v>
      </c>
      <c r="K45" s="4">
        <v>2</v>
      </c>
      <c r="L45">
        <v>0.193</v>
      </c>
      <c r="M45">
        <v>3</v>
      </c>
      <c r="N45">
        <f t="shared" ref="N45:N56" si="23">+(L45/K$42)*0.4*M45</f>
        <v>0.26438356164383564</v>
      </c>
      <c r="O45" t="s">
        <v>22</v>
      </c>
      <c r="T45" s="4">
        <v>3</v>
      </c>
      <c r="U45">
        <v>6.2E-2</v>
      </c>
      <c r="V45">
        <v>3</v>
      </c>
      <c r="W45">
        <f t="shared" si="20"/>
        <v>6.9209302325581409E-2</v>
      </c>
      <c r="X45" t="s">
        <v>22</v>
      </c>
      <c r="AC45" s="4">
        <v>3</v>
      </c>
      <c r="AD45">
        <v>0.126</v>
      </c>
      <c r="AE45">
        <v>3</v>
      </c>
      <c r="AF45">
        <f t="shared" si="21"/>
        <v>0.14970297029702972</v>
      </c>
      <c r="AG45" t="s">
        <v>22</v>
      </c>
      <c r="AL45" s="4">
        <v>2</v>
      </c>
      <c r="AP45">
        <v>3</v>
      </c>
      <c r="AR45" t="s">
        <v>22</v>
      </c>
      <c r="AU45" s="4">
        <v>2</v>
      </c>
      <c r="AV45">
        <v>0.317</v>
      </c>
      <c r="AW45">
        <v>0.34399999999999997</v>
      </c>
      <c r="AX45">
        <f t="shared" ref="AX45:AX58" si="24">+AVERAGE(AV45:AW45)</f>
        <v>0.33050000000000002</v>
      </c>
      <c r="AY45">
        <v>3</v>
      </c>
      <c r="AZ45">
        <f t="shared" ref="AZ45:AZ58" si="25">+(AX45/AU$42)*0.3*AY45</f>
        <v>0.31846895074946469</v>
      </c>
      <c r="BA45" t="s">
        <v>22</v>
      </c>
      <c r="BD45" s="4">
        <v>3</v>
      </c>
      <c r="BE45">
        <v>3.6999999999999998E-2</v>
      </c>
      <c r="BF45">
        <v>3</v>
      </c>
      <c r="BG45">
        <f t="shared" si="22"/>
        <v>4.8471615720524018E-2</v>
      </c>
      <c r="BH45" t="s">
        <v>22</v>
      </c>
      <c r="BM45" s="4">
        <v>2</v>
      </c>
      <c r="BQ45" t="s">
        <v>22</v>
      </c>
    </row>
    <row r="46" spans="1:69">
      <c r="B46" s="4">
        <v>3</v>
      </c>
      <c r="C46">
        <v>0.156</v>
      </c>
      <c r="D46">
        <v>3</v>
      </c>
      <c r="E46">
        <f>+(C46/B$42)*0.4*D46</f>
        <v>0.21616628175519634</v>
      </c>
      <c r="F46" t="s">
        <v>22</v>
      </c>
      <c r="K46" s="4">
        <v>3</v>
      </c>
      <c r="L46">
        <v>0.17100000000000001</v>
      </c>
      <c r="M46">
        <v>3</v>
      </c>
      <c r="N46">
        <f t="shared" si="23"/>
        <v>0.23424657534246579</v>
      </c>
      <c r="O46" t="s">
        <v>22</v>
      </c>
      <c r="T46" s="4">
        <v>4</v>
      </c>
      <c r="U46">
        <v>0.15</v>
      </c>
      <c r="V46">
        <v>3</v>
      </c>
      <c r="W46">
        <f t="shared" si="20"/>
        <v>0.16744186046511628</v>
      </c>
      <c r="X46" t="s">
        <v>22</v>
      </c>
      <c r="AC46" s="4">
        <v>4</v>
      </c>
      <c r="AD46">
        <v>0.10299999999999999</v>
      </c>
      <c r="AE46">
        <v>3</v>
      </c>
      <c r="AF46">
        <f t="shared" si="21"/>
        <v>0.12237623762376237</v>
      </c>
      <c r="AG46" t="s">
        <v>22</v>
      </c>
      <c r="AL46" s="4">
        <v>3</v>
      </c>
      <c r="AP46">
        <v>3</v>
      </c>
      <c r="AR46" t="s">
        <v>22</v>
      </c>
      <c r="AU46" s="4">
        <v>3</v>
      </c>
      <c r="AV46">
        <v>0.155</v>
      </c>
      <c r="AW46">
        <v>0.13900000000000001</v>
      </c>
      <c r="AX46">
        <f t="shared" si="24"/>
        <v>0.14700000000000002</v>
      </c>
      <c r="AY46">
        <v>3</v>
      </c>
      <c r="AZ46">
        <f t="shared" si="25"/>
        <v>0.1416488222698073</v>
      </c>
      <c r="BA46" t="s">
        <v>22</v>
      </c>
      <c r="BD46" s="4">
        <v>4</v>
      </c>
      <c r="BE46">
        <v>3.5000000000000003E-2</v>
      </c>
      <c r="BF46">
        <v>3</v>
      </c>
      <c r="BG46">
        <f t="shared" si="22"/>
        <v>4.5851528384279479E-2</v>
      </c>
      <c r="BH46" t="s">
        <v>22</v>
      </c>
      <c r="BM46" s="4">
        <v>3</v>
      </c>
      <c r="BN46">
        <v>2.5000000000000001E-2</v>
      </c>
      <c r="BO46">
        <v>3</v>
      </c>
      <c r="BP46">
        <f t="shared" ref="BP46:BP51" si="26">+(BN46/BM$42)*0.4*BO46</f>
        <v>2.8901734104046246E-2</v>
      </c>
      <c r="BQ46" t="s">
        <v>22</v>
      </c>
    </row>
    <row r="47" spans="1:69">
      <c r="B47" s="4">
        <v>4</v>
      </c>
      <c r="C47">
        <v>2.7E-2</v>
      </c>
      <c r="D47">
        <v>3</v>
      </c>
      <c r="E47">
        <f>+(C47/B$42)*0.4*D47</f>
        <v>3.7413394919168591E-2</v>
      </c>
      <c r="F47" t="s">
        <v>22</v>
      </c>
      <c r="K47" s="4">
        <v>4</v>
      </c>
      <c r="L47">
        <v>0.2</v>
      </c>
      <c r="M47">
        <v>3</v>
      </c>
      <c r="N47">
        <f t="shared" si="23"/>
        <v>0.27397260273972607</v>
      </c>
      <c r="O47" t="s">
        <v>22</v>
      </c>
      <c r="T47" s="4">
        <v>5</v>
      </c>
      <c r="U47">
        <v>5.8000000000000003E-2</v>
      </c>
      <c r="V47">
        <v>3</v>
      </c>
      <c r="W47">
        <f t="shared" si="20"/>
        <v>6.4744186046511637E-2</v>
      </c>
      <c r="X47" t="s">
        <v>22</v>
      </c>
      <c r="AC47" s="4">
        <v>5</v>
      </c>
      <c r="AD47">
        <v>9.0999999999999998E-2</v>
      </c>
      <c r="AE47">
        <v>3</v>
      </c>
      <c r="AF47">
        <f t="shared" si="21"/>
        <v>0.1081188118811881</v>
      </c>
      <c r="AG47" t="s">
        <v>22</v>
      </c>
      <c r="AL47" s="4">
        <v>4</v>
      </c>
      <c r="AP47">
        <v>3</v>
      </c>
      <c r="AR47" t="s">
        <v>22</v>
      </c>
      <c r="AU47" s="4">
        <v>4</v>
      </c>
      <c r="AV47">
        <v>0.19700000000000001</v>
      </c>
      <c r="AW47">
        <v>0.20100000000000001</v>
      </c>
      <c r="AX47">
        <f t="shared" si="24"/>
        <v>0.19900000000000001</v>
      </c>
      <c r="AY47">
        <v>3</v>
      </c>
      <c r="AZ47">
        <f t="shared" si="25"/>
        <v>0.1917558886509636</v>
      </c>
      <c r="BA47" t="s">
        <v>22</v>
      </c>
      <c r="BD47" s="4">
        <v>5</v>
      </c>
      <c r="BE47">
        <v>0.06</v>
      </c>
      <c r="BF47">
        <v>3.6</v>
      </c>
      <c r="BG47">
        <f t="shared" si="22"/>
        <v>9.4323144104803497E-2</v>
      </c>
      <c r="BH47" t="s">
        <v>22</v>
      </c>
      <c r="BM47" s="4">
        <v>4</v>
      </c>
      <c r="BN47">
        <v>1.9E-2</v>
      </c>
      <c r="BO47">
        <v>3</v>
      </c>
      <c r="BP47">
        <f t="shared" si="26"/>
        <v>2.1965317919075147E-2</v>
      </c>
      <c r="BQ47" t="s">
        <v>22</v>
      </c>
    </row>
    <row r="48" spans="1:69">
      <c r="B48" s="4">
        <v>5</v>
      </c>
      <c r="C48">
        <v>5.3999999999999999E-2</v>
      </c>
      <c r="D48">
        <v>3</v>
      </c>
      <c r="E48">
        <f>+(C48/B$42)*0.4*D48</f>
        <v>7.4826789838337182E-2</v>
      </c>
      <c r="F48" t="s">
        <v>22</v>
      </c>
      <c r="K48" s="4">
        <v>5</v>
      </c>
      <c r="L48">
        <v>0.24199999999999999</v>
      </c>
      <c r="M48">
        <v>3</v>
      </c>
      <c r="N48">
        <f t="shared" si="23"/>
        <v>0.33150684931506852</v>
      </c>
      <c r="O48" t="s">
        <v>22</v>
      </c>
      <c r="S48" t="s">
        <v>24</v>
      </c>
      <c r="T48">
        <v>6</v>
      </c>
      <c r="U48">
        <v>5.6000000000000001E-2</v>
      </c>
      <c r="V48">
        <v>3</v>
      </c>
      <c r="W48">
        <f t="shared" si="20"/>
        <v>6.2511627906976758E-2</v>
      </c>
      <c r="X48" t="s">
        <v>22</v>
      </c>
      <c r="AB48" t="s">
        <v>24</v>
      </c>
      <c r="AC48">
        <v>6</v>
      </c>
      <c r="AD48">
        <v>0.18</v>
      </c>
      <c r="AE48">
        <v>3</v>
      </c>
      <c r="AF48">
        <f t="shared" si="21"/>
        <v>0.21386138613861383</v>
      </c>
      <c r="AG48" t="s">
        <v>22</v>
      </c>
      <c r="AL48" s="4">
        <v>5</v>
      </c>
      <c r="AP48">
        <v>3</v>
      </c>
      <c r="AR48" t="s">
        <v>22</v>
      </c>
      <c r="AU48" s="4">
        <v>5</v>
      </c>
      <c r="AV48">
        <v>0.20100000000000001</v>
      </c>
      <c r="AW48">
        <v>0.21990000000000001</v>
      </c>
      <c r="AX48">
        <f t="shared" si="24"/>
        <v>0.21045000000000003</v>
      </c>
      <c r="AY48">
        <v>3</v>
      </c>
      <c r="AZ48">
        <f t="shared" si="25"/>
        <v>0.20278907922912204</v>
      </c>
      <c r="BA48" t="s">
        <v>22</v>
      </c>
      <c r="BC48" t="s">
        <v>24</v>
      </c>
      <c r="BD48">
        <v>6</v>
      </c>
      <c r="BE48">
        <v>7.9000000000000001E-2</v>
      </c>
      <c r="BF48">
        <v>3</v>
      </c>
      <c r="BG48">
        <f t="shared" si="22"/>
        <v>0.10349344978165939</v>
      </c>
      <c r="BH48" t="s">
        <v>22</v>
      </c>
      <c r="BM48" s="4">
        <v>5</v>
      </c>
      <c r="BN48">
        <v>5.8000000000000003E-2</v>
      </c>
      <c r="BO48">
        <v>3</v>
      </c>
      <c r="BP48">
        <f t="shared" si="26"/>
        <v>6.7052023121387291E-2</v>
      </c>
      <c r="BQ48" t="s">
        <v>22</v>
      </c>
    </row>
    <row r="49" spans="1:69">
      <c r="A49" t="s">
        <v>24</v>
      </c>
      <c r="B49">
        <v>6</v>
      </c>
      <c r="F49" t="s">
        <v>25</v>
      </c>
      <c r="J49" t="s">
        <v>24</v>
      </c>
      <c r="K49">
        <v>6</v>
      </c>
      <c r="O49" t="s">
        <v>22</v>
      </c>
      <c r="S49">
        <v>2</v>
      </c>
      <c r="T49">
        <v>7</v>
      </c>
      <c r="U49">
        <v>1.7999999999999999E-2</v>
      </c>
      <c r="V49">
        <v>3</v>
      </c>
      <c r="W49">
        <f t="shared" si="20"/>
        <v>2.0093023255813955E-2</v>
      </c>
      <c r="X49" t="s">
        <v>25</v>
      </c>
      <c r="AB49">
        <v>2</v>
      </c>
      <c r="AC49">
        <v>7</v>
      </c>
      <c r="AD49">
        <v>8.1000000000000003E-2</v>
      </c>
      <c r="AE49">
        <v>3</v>
      </c>
      <c r="AF49">
        <f t="shared" si="21"/>
        <v>9.623762376237624E-2</v>
      </c>
      <c r="AG49" t="s">
        <v>22</v>
      </c>
      <c r="AK49" t="s">
        <v>24</v>
      </c>
      <c r="AL49">
        <v>6</v>
      </c>
      <c r="AP49">
        <v>3</v>
      </c>
      <c r="AR49" t="s">
        <v>22</v>
      </c>
      <c r="AT49" t="s">
        <v>24</v>
      </c>
      <c r="AU49">
        <v>6</v>
      </c>
      <c r="AV49">
        <v>4.9000000000000002E-2</v>
      </c>
      <c r="AW49">
        <v>6.3E-2</v>
      </c>
      <c r="AX49">
        <f t="shared" si="24"/>
        <v>5.6000000000000001E-2</v>
      </c>
      <c r="AY49">
        <v>3</v>
      </c>
      <c r="AZ49">
        <f t="shared" si="25"/>
        <v>5.3961456102783717E-2</v>
      </c>
      <c r="BA49" t="s">
        <v>22</v>
      </c>
      <c r="BC49">
        <v>2</v>
      </c>
      <c r="BD49">
        <v>7</v>
      </c>
      <c r="BE49">
        <v>3.4000000000000002E-2</v>
      </c>
      <c r="BF49">
        <v>3</v>
      </c>
      <c r="BG49">
        <f t="shared" si="22"/>
        <v>4.4541484716157209E-2</v>
      </c>
      <c r="BH49" t="s">
        <v>22</v>
      </c>
      <c r="BM49">
        <v>6</v>
      </c>
      <c r="BN49">
        <v>5.8000000000000003E-2</v>
      </c>
      <c r="BO49">
        <v>3</v>
      </c>
      <c r="BP49">
        <f t="shared" si="26"/>
        <v>6.7052023121387291E-2</v>
      </c>
      <c r="BQ49" t="s">
        <v>22</v>
      </c>
    </row>
    <row r="50" spans="1:69">
      <c r="A50">
        <v>2</v>
      </c>
      <c r="B50">
        <v>7</v>
      </c>
      <c r="C50">
        <v>0.05</v>
      </c>
      <c r="D50">
        <v>3</v>
      </c>
      <c r="E50">
        <f>+(C50/C$42)*0.4*D50</f>
        <v>6.160164271047229E-2</v>
      </c>
      <c r="F50" t="s">
        <v>25</v>
      </c>
      <c r="J50">
        <v>2</v>
      </c>
      <c r="K50">
        <v>7</v>
      </c>
      <c r="L50">
        <v>0.10299999999999999</v>
      </c>
      <c r="M50">
        <v>3</v>
      </c>
      <c r="N50">
        <f t="shared" si="23"/>
        <v>0.14109589041095891</v>
      </c>
      <c r="O50" t="s">
        <v>22</v>
      </c>
      <c r="S50">
        <v>3</v>
      </c>
      <c r="T50">
        <v>8</v>
      </c>
      <c r="U50">
        <v>6.7000000000000004E-2</v>
      </c>
      <c r="V50">
        <v>3</v>
      </c>
      <c r="W50">
        <f t="shared" si="20"/>
        <v>7.4790697674418621E-2</v>
      </c>
      <c r="X50" t="s">
        <v>25</v>
      </c>
      <c r="AB50">
        <v>3</v>
      </c>
      <c r="AC50">
        <v>8</v>
      </c>
      <c r="AD50">
        <v>4.2000000000000003E-2</v>
      </c>
      <c r="AE50">
        <v>3</v>
      </c>
      <c r="AF50">
        <f t="shared" si="21"/>
        <v>4.9900990099009904E-2</v>
      </c>
      <c r="AG50" t="s">
        <v>25</v>
      </c>
      <c r="AK50">
        <v>2</v>
      </c>
      <c r="AL50">
        <v>7</v>
      </c>
      <c r="AP50">
        <v>3</v>
      </c>
      <c r="AR50" t="s">
        <v>22</v>
      </c>
      <c r="AT50">
        <v>2</v>
      </c>
      <c r="AU50">
        <v>7</v>
      </c>
      <c r="AV50">
        <v>7.4999999999999997E-2</v>
      </c>
      <c r="AW50">
        <v>5.5E-2</v>
      </c>
      <c r="AX50">
        <f t="shared" si="24"/>
        <v>6.5000000000000002E-2</v>
      </c>
      <c r="AY50">
        <v>3</v>
      </c>
      <c r="AZ50">
        <f t="shared" si="25"/>
        <v>6.2633832976445397E-2</v>
      </c>
      <c r="BA50" t="s">
        <v>22</v>
      </c>
      <c r="BC50">
        <v>3</v>
      </c>
      <c r="BD50">
        <v>8</v>
      </c>
      <c r="BE50">
        <v>6.2E-2</v>
      </c>
      <c r="BF50">
        <v>3</v>
      </c>
      <c r="BG50">
        <f t="shared" si="22"/>
        <v>8.1222707423580787E-2</v>
      </c>
      <c r="BH50" t="s">
        <v>25</v>
      </c>
      <c r="BM50">
        <v>7</v>
      </c>
      <c r="BN50">
        <v>7.9000000000000001E-2</v>
      </c>
      <c r="BO50">
        <v>3</v>
      </c>
      <c r="BP50">
        <f t="shared" si="26"/>
        <v>9.1329479768786137E-2</v>
      </c>
      <c r="BQ50" t="s">
        <v>22</v>
      </c>
    </row>
    <row r="51" spans="1:69">
      <c r="A51">
        <v>3</v>
      </c>
      <c r="B51">
        <v>8</v>
      </c>
      <c r="D51">
        <v>3</v>
      </c>
      <c r="F51" t="s">
        <v>25</v>
      </c>
      <c r="J51">
        <v>3</v>
      </c>
      <c r="K51">
        <v>8</v>
      </c>
      <c r="L51">
        <v>0.28299999999999997</v>
      </c>
      <c r="M51">
        <v>3</v>
      </c>
      <c r="N51">
        <f t="shared" si="23"/>
        <v>0.38767123287671235</v>
      </c>
      <c r="O51" t="s">
        <v>25</v>
      </c>
      <c r="S51">
        <v>4</v>
      </c>
      <c r="T51">
        <v>9</v>
      </c>
      <c r="U51">
        <v>0.02</v>
      </c>
      <c r="V51">
        <v>3</v>
      </c>
      <c r="W51">
        <f t="shared" si="20"/>
        <v>2.2325581395348838E-2</v>
      </c>
      <c r="X51" t="s">
        <v>25</v>
      </c>
      <c r="AB51">
        <v>4</v>
      </c>
      <c r="AC51">
        <v>9</v>
      </c>
      <c r="AD51">
        <v>4.0000000000000001E-3</v>
      </c>
      <c r="AE51">
        <v>3</v>
      </c>
      <c r="AF51">
        <f t="shared" si="21"/>
        <v>4.7524752475247532E-3</v>
      </c>
      <c r="AG51" t="s">
        <v>25</v>
      </c>
      <c r="AK51">
        <v>3</v>
      </c>
      <c r="AL51">
        <v>8</v>
      </c>
      <c r="AP51">
        <v>3</v>
      </c>
      <c r="AR51" t="s">
        <v>25</v>
      </c>
      <c r="AT51">
        <v>3</v>
      </c>
      <c r="AU51">
        <v>8</v>
      </c>
      <c r="AV51">
        <v>8.4000000000000005E-2</v>
      </c>
      <c r="AW51">
        <v>0.125</v>
      </c>
      <c r="AX51">
        <f t="shared" si="24"/>
        <v>0.10450000000000001</v>
      </c>
      <c r="AY51">
        <v>3.6</v>
      </c>
      <c r="AZ51">
        <f t="shared" si="25"/>
        <v>0.12083511777301927</v>
      </c>
      <c r="BA51" t="s">
        <v>22</v>
      </c>
      <c r="BC51">
        <v>4</v>
      </c>
      <c r="BD51">
        <v>9</v>
      </c>
      <c r="BE51">
        <v>5.6000000000000001E-2</v>
      </c>
      <c r="BF51">
        <v>3</v>
      </c>
      <c r="BG51">
        <f t="shared" si="22"/>
        <v>7.3362445414847155E-2</v>
      </c>
      <c r="BH51" t="s">
        <v>25</v>
      </c>
      <c r="BM51">
        <v>8</v>
      </c>
      <c r="BN51">
        <v>5.6000000000000001E-2</v>
      </c>
      <c r="BO51">
        <v>3</v>
      </c>
      <c r="BP51">
        <f t="shared" si="26"/>
        <v>6.4739884393063579E-2</v>
      </c>
      <c r="BQ51" t="s">
        <v>22</v>
      </c>
    </row>
    <row r="52" spans="1:69">
      <c r="A52">
        <v>4</v>
      </c>
      <c r="B52">
        <v>9</v>
      </c>
      <c r="C52">
        <v>4.5999999999999999E-2</v>
      </c>
      <c r="D52">
        <v>3</v>
      </c>
      <c r="E52">
        <f>+(C52/C$42)*0.4*D52</f>
        <v>5.6673511293634501E-2</v>
      </c>
      <c r="F52" t="s">
        <v>25</v>
      </c>
      <c r="J52">
        <v>4</v>
      </c>
      <c r="K52">
        <v>9</v>
      </c>
      <c r="O52" t="s">
        <v>25</v>
      </c>
      <c r="S52">
        <v>5</v>
      </c>
      <c r="T52">
        <v>10</v>
      </c>
      <c r="U52">
        <v>3.9E-2</v>
      </c>
      <c r="V52">
        <v>3</v>
      </c>
      <c r="W52">
        <f t="shared" si="20"/>
        <v>4.3534883720930243E-2</v>
      </c>
      <c r="X52" t="s">
        <v>25</v>
      </c>
      <c r="AB52">
        <v>5</v>
      </c>
      <c r="AC52">
        <v>10</v>
      </c>
      <c r="AD52">
        <v>2.4E-2</v>
      </c>
      <c r="AE52">
        <v>3</v>
      </c>
      <c r="AF52">
        <f t="shared" si="21"/>
        <v>2.8514851485148519E-2</v>
      </c>
      <c r="AG52" t="s">
        <v>25</v>
      </c>
      <c r="AK52">
        <v>4</v>
      </c>
      <c r="AL52">
        <v>9</v>
      </c>
      <c r="AM52">
        <v>3.3000000000000002E-2</v>
      </c>
      <c r="AN52">
        <v>5.1999999999999998E-2</v>
      </c>
      <c r="AO52">
        <f>+AVERAGE(AM53:AN53)</f>
        <v>2.4E-2</v>
      </c>
      <c r="AP52">
        <v>3</v>
      </c>
      <c r="AQ52">
        <f>+(AO52/AM$42)*0.3*AP52</f>
        <v>2.3814773980154354E-2</v>
      </c>
      <c r="AR52" t="s">
        <v>25</v>
      </c>
      <c r="AT52">
        <v>4</v>
      </c>
      <c r="AU52">
        <v>9</v>
      </c>
      <c r="AV52">
        <v>4.2999999999999997E-2</v>
      </c>
      <c r="AW52">
        <v>5.5E-2</v>
      </c>
      <c r="AX52">
        <f t="shared" si="24"/>
        <v>4.9000000000000002E-2</v>
      </c>
      <c r="AY52">
        <v>3.6</v>
      </c>
      <c r="AZ52">
        <f t="shared" si="25"/>
        <v>5.6659528907922918E-2</v>
      </c>
      <c r="BA52" t="s">
        <v>25</v>
      </c>
      <c r="BC52">
        <v>5</v>
      </c>
      <c r="BD52">
        <v>10</v>
      </c>
      <c r="BE52">
        <v>4.1000000000000002E-2</v>
      </c>
      <c r="BF52">
        <v>3</v>
      </c>
      <c r="BG52">
        <f t="shared" si="22"/>
        <v>5.3711790393013104E-2</v>
      </c>
      <c r="BH52" t="s">
        <v>25</v>
      </c>
    </row>
    <row r="53" spans="1:69">
      <c r="A53">
        <v>5</v>
      </c>
      <c r="B53">
        <v>10</v>
      </c>
      <c r="C53">
        <v>8.7999999999999995E-2</v>
      </c>
      <c r="D53">
        <v>3</v>
      </c>
      <c r="E53">
        <f>+(C53/C$42)*0.4*D53</f>
        <v>0.10841889117043121</v>
      </c>
      <c r="F53" t="s">
        <v>25</v>
      </c>
      <c r="J53">
        <v>5</v>
      </c>
      <c r="K53">
        <v>10</v>
      </c>
      <c r="L53">
        <v>5.7000000000000002E-2</v>
      </c>
      <c r="M53">
        <v>3</v>
      </c>
      <c r="N53">
        <f t="shared" si="23"/>
        <v>7.8082191780821916E-2</v>
      </c>
      <c r="O53" t="s">
        <v>25</v>
      </c>
      <c r="S53">
        <v>6</v>
      </c>
      <c r="T53">
        <v>11</v>
      </c>
      <c r="U53">
        <v>3.2000000000000001E-2</v>
      </c>
      <c r="V53">
        <v>3</v>
      </c>
      <c r="W53">
        <f t="shared" si="20"/>
        <v>3.5720930232558144E-2</v>
      </c>
      <c r="X53" t="s">
        <v>25</v>
      </c>
      <c r="AB53">
        <v>6</v>
      </c>
      <c r="AC53">
        <v>11</v>
      </c>
      <c r="AG53" t="s">
        <v>25</v>
      </c>
      <c r="AK53">
        <v>5</v>
      </c>
      <c r="AL53">
        <v>10</v>
      </c>
      <c r="AM53">
        <v>0.03</v>
      </c>
      <c r="AN53">
        <v>1.7999999999999999E-2</v>
      </c>
      <c r="AO53">
        <f>+AVERAGE(AM54:AN54)</f>
        <v>2.2499999999999999E-2</v>
      </c>
      <c r="AP53">
        <v>3</v>
      </c>
      <c r="AQ53">
        <f t="shared" ref="AQ53:AQ58" si="27">+(AO53/AM$42)*0.3*AP53</f>
        <v>2.2326350606394707E-2</v>
      </c>
      <c r="AR53" t="s">
        <v>25</v>
      </c>
      <c r="AT53">
        <v>5</v>
      </c>
      <c r="AU53">
        <v>10</v>
      </c>
      <c r="AV53">
        <v>4.2999999999999997E-2</v>
      </c>
      <c r="AW53">
        <v>4.4999999999999998E-2</v>
      </c>
      <c r="AX53">
        <f t="shared" si="24"/>
        <v>4.3999999999999997E-2</v>
      </c>
      <c r="AY53">
        <v>3</v>
      </c>
      <c r="AZ53">
        <f t="shared" si="25"/>
        <v>4.2398286937901493E-2</v>
      </c>
      <c r="BA53" t="s">
        <v>25</v>
      </c>
      <c r="BC53">
        <v>6</v>
      </c>
      <c r="BD53">
        <v>11</v>
      </c>
      <c r="BE53">
        <v>0.04</v>
      </c>
      <c r="BF53">
        <v>3</v>
      </c>
      <c r="BG53">
        <f t="shared" si="22"/>
        <v>5.2401746724890827E-2</v>
      </c>
      <c r="BH53" t="s">
        <v>25</v>
      </c>
      <c r="BL53" t="s">
        <v>26</v>
      </c>
      <c r="BM53">
        <v>7</v>
      </c>
      <c r="BO53" t="s">
        <v>27</v>
      </c>
      <c r="BP53">
        <f>+AVERAGE(BP44:BP51)</f>
        <v>5.9454995871180846E-2</v>
      </c>
    </row>
    <row r="54" spans="1:69">
      <c r="A54">
        <v>6</v>
      </c>
      <c r="B54">
        <v>11</v>
      </c>
      <c r="C54">
        <v>6.6000000000000003E-2</v>
      </c>
      <c r="D54">
        <v>3</v>
      </c>
      <c r="E54">
        <f>+(C54/C$42)*0.4*D54</f>
        <v>8.1314168377823418E-2</v>
      </c>
      <c r="F54" t="s">
        <v>25</v>
      </c>
      <c r="J54">
        <v>6</v>
      </c>
      <c r="K54">
        <v>11</v>
      </c>
      <c r="L54">
        <v>0.09</v>
      </c>
      <c r="M54">
        <v>3</v>
      </c>
      <c r="N54">
        <f t="shared" si="23"/>
        <v>0.12328767123287671</v>
      </c>
      <c r="O54" t="s">
        <v>25</v>
      </c>
      <c r="S54">
        <v>7</v>
      </c>
      <c r="T54">
        <v>12</v>
      </c>
      <c r="X54" t="s">
        <v>25</v>
      </c>
      <c r="AB54">
        <v>7</v>
      </c>
      <c r="AC54">
        <v>12</v>
      </c>
      <c r="AD54">
        <v>4.2000000000000003E-2</v>
      </c>
      <c r="AE54">
        <v>3</v>
      </c>
      <c r="AF54">
        <f>+(AD54/AC$41)*0.4*AE54</f>
        <v>4.9900990099009904E-2</v>
      </c>
      <c r="AG54" t="s">
        <v>25</v>
      </c>
      <c r="AK54">
        <v>6</v>
      </c>
      <c r="AL54">
        <v>11</v>
      </c>
      <c r="AM54">
        <v>0.03</v>
      </c>
      <c r="AN54">
        <v>1.4999999999999999E-2</v>
      </c>
      <c r="AO54">
        <f>+AVERAGE(AM54:AN54)</f>
        <v>2.2499999999999999E-2</v>
      </c>
      <c r="AP54">
        <v>3</v>
      </c>
      <c r="AQ54">
        <f t="shared" si="27"/>
        <v>2.2326350606394707E-2</v>
      </c>
      <c r="AR54" t="s">
        <v>25</v>
      </c>
      <c r="AT54">
        <v>6</v>
      </c>
      <c r="AU54">
        <v>11</v>
      </c>
      <c r="AV54">
        <v>3.6999999999999998E-2</v>
      </c>
      <c r="AW54">
        <v>3.2000000000000001E-2</v>
      </c>
      <c r="AX54">
        <f t="shared" si="24"/>
        <v>3.4500000000000003E-2</v>
      </c>
      <c r="AY54">
        <v>3</v>
      </c>
      <c r="AZ54">
        <f t="shared" si="25"/>
        <v>3.3244111349036404E-2</v>
      </c>
      <c r="BA54" t="s">
        <v>25</v>
      </c>
      <c r="BC54">
        <v>7</v>
      </c>
      <c r="BD54">
        <v>12</v>
      </c>
      <c r="BE54">
        <v>0.02</v>
      </c>
      <c r="BF54">
        <v>3</v>
      </c>
      <c r="BG54">
        <f t="shared" si="22"/>
        <v>2.6200873362445413E-2</v>
      </c>
      <c r="BH54" t="s">
        <v>25</v>
      </c>
      <c r="BO54" t="s">
        <v>28</v>
      </c>
      <c r="BP54">
        <f>+STDEV(BP44:BP51)</f>
        <v>2.4981596512741368E-2</v>
      </c>
    </row>
    <row r="55" spans="1:69">
      <c r="A55">
        <v>7</v>
      </c>
      <c r="B55">
        <v>12</v>
      </c>
      <c r="F55" t="s">
        <v>25</v>
      </c>
      <c r="J55">
        <v>7</v>
      </c>
      <c r="K55">
        <v>12</v>
      </c>
      <c r="L55">
        <v>2.7E-2</v>
      </c>
      <c r="M55">
        <v>3</v>
      </c>
      <c r="N55">
        <f t="shared" si="23"/>
        <v>3.6986301369863014E-2</v>
      </c>
      <c r="O55" t="s">
        <v>25</v>
      </c>
      <c r="S55">
        <v>8</v>
      </c>
      <c r="T55">
        <v>13</v>
      </c>
      <c r="U55">
        <v>1.7000000000000001E-2</v>
      </c>
      <c r="V55">
        <v>3</v>
      </c>
      <c r="W55">
        <f>+(U55/T$41)*0.4*V55</f>
        <v>1.8976744186046515E-2</v>
      </c>
      <c r="X55" t="s">
        <v>25</v>
      </c>
      <c r="AB55">
        <v>8</v>
      </c>
      <c r="AC55">
        <v>13</v>
      </c>
      <c r="AD55">
        <v>2.5000000000000001E-2</v>
      </c>
      <c r="AE55">
        <v>3</v>
      </c>
      <c r="AF55">
        <f>+(AD55/AC$41)*0.4*AE55</f>
        <v>2.9702970297029709E-2</v>
      </c>
      <c r="AG55" t="s">
        <v>25</v>
      </c>
      <c r="AK55">
        <v>7</v>
      </c>
      <c r="AL55">
        <v>12</v>
      </c>
      <c r="AP55">
        <v>3</v>
      </c>
      <c r="AR55" t="s">
        <v>25</v>
      </c>
      <c r="AT55">
        <v>7</v>
      </c>
      <c r="AU55">
        <v>12</v>
      </c>
      <c r="AV55">
        <v>3.5000000000000003E-2</v>
      </c>
      <c r="AX55">
        <f t="shared" si="24"/>
        <v>3.5000000000000003E-2</v>
      </c>
      <c r="AY55">
        <v>3</v>
      </c>
      <c r="AZ55">
        <f t="shared" si="25"/>
        <v>3.3725910064239827E-2</v>
      </c>
      <c r="BA55" t="s">
        <v>25</v>
      </c>
      <c r="BC55">
        <v>8</v>
      </c>
      <c r="BD55">
        <v>13</v>
      </c>
      <c r="BE55">
        <v>1.9E-2</v>
      </c>
      <c r="BF55">
        <v>3.6</v>
      </c>
      <c r="BG55">
        <f t="shared" si="22"/>
        <v>2.9868995633187772E-2</v>
      </c>
      <c r="BH55" t="s">
        <v>25</v>
      </c>
      <c r="BO55" t="s">
        <v>29</v>
      </c>
      <c r="BP55">
        <f>+(BP54/SQRT(BM53))</f>
        <v>9.4421559608674401E-3</v>
      </c>
    </row>
    <row r="56" spans="1:69">
      <c r="A56">
        <v>8</v>
      </c>
      <c r="B56">
        <v>13</v>
      </c>
      <c r="C56">
        <v>2.8000000000000001E-2</v>
      </c>
      <c r="D56">
        <v>3</v>
      </c>
      <c r="E56">
        <f>+(C56/C$42)*0.4*D56</f>
        <v>3.449691991786448E-2</v>
      </c>
      <c r="F56" t="s">
        <v>25</v>
      </c>
      <c r="J56">
        <v>8</v>
      </c>
      <c r="K56">
        <v>13</v>
      </c>
      <c r="L56">
        <v>7.4999999999999997E-2</v>
      </c>
      <c r="M56">
        <v>3</v>
      </c>
      <c r="N56">
        <f t="shared" si="23"/>
        <v>0.10273972602739725</v>
      </c>
      <c r="O56" t="s">
        <v>25</v>
      </c>
      <c r="S56">
        <v>9</v>
      </c>
      <c r="T56">
        <v>14</v>
      </c>
      <c r="U56">
        <v>9.0999999999999998E-2</v>
      </c>
      <c r="V56">
        <v>3</v>
      </c>
      <c r="W56">
        <f>+(U56/T$41)*0.4*V56</f>
        <v>0.1015813953488372</v>
      </c>
      <c r="X56" t="s">
        <v>25</v>
      </c>
      <c r="AB56">
        <v>9</v>
      </c>
      <c r="AC56">
        <v>14</v>
      </c>
      <c r="AD56">
        <v>1.9E-2</v>
      </c>
      <c r="AE56">
        <v>3</v>
      </c>
      <c r="AF56">
        <f>+(AD56/AC$41)*0.4*AE56</f>
        <v>2.2574257425742573E-2</v>
      </c>
      <c r="AG56" t="s">
        <v>25</v>
      </c>
      <c r="AK56">
        <v>8</v>
      </c>
      <c r="AL56">
        <v>13</v>
      </c>
      <c r="AM56">
        <v>4.8000000000000001E-2</v>
      </c>
      <c r="AN56">
        <v>6.7000000000000004E-2</v>
      </c>
      <c r="AO56">
        <f>+AVERAGE(AM56:AN56)</f>
        <v>5.7500000000000002E-2</v>
      </c>
      <c r="AP56">
        <v>3</v>
      </c>
      <c r="AQ56">
        <f t="shared" si="27"/>
        <v>5.7056229327453134E-2</v>
      </c>
      <c r="AR56" t="s">
        <v>25</v>
      </c>
      <c r="AT56">
        <v>8</v>
      </c>
      <c r="AU56">
        <v>13</v>
      </c>
      <c r="AV56">
        <v>9.9000000000000005E-2</v>
      </c>
      <c r="AW56">
        <v>8.7999999999999995E-2</v>
      </c>
      <c r="AX56">
        <f t="shared" si="24"/>
        <v>9.35E-2</v>
      </c>
      <c r="AY56">
        <v>3</v>
      </c>
      <c r="AZ56">
        <f t="shared" si="25"/>
        <v>9.0096359743040672E-2</v>
      </c>
      <c r="BA56" t="s">
        <v>25</v>
      </c>
      <c r="BC56">
        <v>9</v>
      </c>
      <c r="BD56">
        <v>14</v>
      </c>
      <c r="BE56">
        <v>0.04</v>
      </c>
      <c r="BF56">
        <v>3.6</v>
      </c>
      <c r="BG56">
        <f t="shared" si="22"/>
        <v>6.2882096069868998E-2</v>
      </c>
      <c r="BH56" t="s">
        <v>25</v>
      </c>
      <c r="BO56" t="s">
        <v>30</v>
      </c>
      <c r="BP56">
        <f>+(BP55/BP53)*100</f>
        <v>15.881181761958985</v>
      </c>
    </row>
    <row r="57" spans="1:69">
      <c r="A57">
        <v>9</v>
      </c>
      <c r="B57">
        <v>14</v>
      </c>
      <c r="F57" t="s">
        <v>25</v>
      </c>
      <c r="J57">
        <v>9</v>
      </c>
      <c r="K57">
        <v>14</v>
      </c>
      <c r="O57" t="s">
        <v>25</v>
      </c>
      <c r="AK57">
        <v>9</v>
      </c>
      <c r="AL57">
        <v>14</v>
      </c>
      <c r="AM57">
        <v>5.8999999999999997E-2</v>
      </c>
      <c r="AN57">
        <v>8.2000000000000003E-2</v>
      </c>
      <c r="AO57">
        <f>+AVERAGE(AM57:AN57)</f>
        <v>7.0500000000000007E-2</v>
      </c>
      <c r="AP57">
        <v>3</v>
      </c>
      <c r="AQ57">
        <f t="shared" si="27"/>
        <v>6.9955898566703423E-2</v>
      </c>
      <c r="AR57" t="s">
        <v>25</v>
      </c>
      <c r="AT57">
        <v>9</v>
      </c>
      <c r="AU57">
        <v>14</v>
      </c>
      <c r="AV57">
        <v>6.0999999999999999E-2</v>
      </c>
      <c r="AW57">
        <v>2.8000000000000001E-2</v>
      </c>
      <c r="AX57">
        <f t="shared" si="24"/>
        <v>4.4499999999999998E-2</v>
      </c>
      <c r="AY57">
        <v>3</v>
      </c>
      <c r="AZ57">
        <f t="shared" si="25"/>
        <v>4.2880085653104916E-2</v>
      </c>
      <c r="BA57" t="s">
        <v>25</v>
      </c>
    </row>
    <row r="58" spans="1:69">
      <c r="S58" t="s">
        <v>26</v>
      </c>
      <c r="T58">
        <v>13</v>
      </c>
      <c r="V58" t="s">
        <v>27</v>
      </c>
      <c r="W58">
        <f>+AVERAGE(W43:W56)</f>
        <v>8.3806797853309481E-2</v>
      </c>
      <c r="AB58" t="s">
        <v>26</v>
      </c>
      <c r="AC58">
        <v>13</v>
      </c>
      <c r="AE58" t="s">
        <v>27</v>
      </c>
      <c r="AF58">
        <f>+AVERAGE(AF43:AF56)</f>
        <v>0.10519421172886521</v>
      </c>
      <c r="AL58" t="s">
        <v>31</v>
      </c>
      <c r="AM58">
        <v>0.29799999999999999</v>
      </c>
      <c r="AN58">
        <v>0.29899999999999999</v>
      </c>
      <c r="AO58">
        <f>+AVERAGE(AM58:AN58)</f>
        <v>0.29849999999999999</v>
      </c>
      <c r="AP58">
        <v>3</v>
      </c>
      <c r="AQ58">
        <f t="shared" si="27"/>
        <v>0.29619625137816979</v>
      </c>
      <c r="AR58" t="s">
        <v>25</v>
      </c>
      <c r="AU58" t="s">
        <v>31</v>
      </c>
      <c r="AV58">
        <v>0.20699999999999999</v>
      </c>
      <c r="AW58">
        <v>0.22700000000000001</v>
      </c>
      <c r="AX58">
        <f t="shared" si="24"/>
        <v>0.217</v>
      </c>
      <c r="AY58">
        <v>3</v>
      </c>
      <c r="AZ58">
        <f t="shared" si="25"/>
        <v>0.20910064239828691</v>
      </c>
      <c r="BA58" t="s">
        <v>25</v>
      </c>
      <c r="BC58" t="s">
        <v>26</v>
      </c>
      <c r="BD58">
        <v>13</v>
      </c>
      <c r="BF58" t="s">
        <v>27</v>
      </c>
      <c r="BG58">
        <f>+AVERAGE(BG43:BG56)</f>
        <v>7.4092326887086696E-2</v>
      </c>
    </row>
    <row r="59" spans="1:69">
      <c r="A59" t="s">
        <v>26</v>
      </c>
      <c r="B59">
        <v>10</v>
      </c>
      <c r="D59" t="s">
        <v>27</v>
      </c>
      <c r="E59">
        <f>+AVERAGE(E44:E57)</f>
        <v>0.11004728009067155</v>
      </c>
      <c r="J59" t="s">
        <v>26</v>
      </c>
      <c r="K59">
        <v>11</v>
      </c>
      <c r="M59" t="s">
        <v>27</v>
      </c>
      <c r="N59">
        <f>+AVERAGE(N44:N57)</f>
        <v>0.1982565379825654</v>
      </c>
      <c r="V59" t="s">
        <v>28</v>
      </c>
      <c r="W59">
        <f>+STDEV(W43:W56)</f>
        <v>6.687971504794353E-2</v>
      </c>
      <c r="AE59" t="s">
        <v>28</v>
      </c>
      <c r="AF59">
        <f>+STDEV(AF43:AF56)</f>
        <v>0.10508485557955974</v>
      </c>
      <c r="BF59" t="s">
        <v>28</v>
      </c>
      <c r="BG59">
        <f>+STDEV(BG43:BG56)</f>
        <v>4.2841701060675155E-2</v>
      </c>
    </row>
    <row r="60" spans="1:69">
      <c r="D60" t="s">
        <v>28</v>
      </c>
      <c r="E60">
        <f>+STDEV(E44:E57)</f>
        <v>8.3990958040256664E-2</v>
      </c>
      <c r="M60" t="s">
        <v>28</v>
      </c>
      <c r="N60">
        <f>+STDEV(N44:N57)</f>
        <v>0.1111618149908621</v>
      </c>
      <c r="V60" t="s">
        <v>29</v>
      </c>
      <c r="W60">
        <f>+(W59/SQRT(T58))</f>
        <v>1.8549095530290844E-2</v>
      </c>
      <c r="AE60" t="s">
        <v>29</v>
      </c>
      <c r="AF60">
        <f>+(AF59/SQRT(AC58))</f>
        <v>2.9145295005140827E-2</v>
      </c>
      <c r="AK60" t="s">
        <v>26</v>
      </c>
      <c r="AL60">
        <v>5</v>
      </c>
      <c r="AP60" t="s">
        <v>27</v>
      </c>
      <c r="AQ60">
        <f>+AVERAGE(AQ44:AQ57)</f>
        <v>3.9095920617420066E-2</v>
      </c>
      <c r="AT60" t="s">
        <v>26</v>
      </c>
      <c r="AU60">
        <v>14</v>
      </c>
      <c r="AY60" t="s">
        <v>27</v>
      </c>
      <c r="AZ60">
        <f>+AVERAGE(AZ44:AZ57)</f>
        <v>0.10562748546956256</v>
      </c>
      <c r="BF60" t="s">
        <v>29</v>
      </c>
      <c r="BG60">
        <f>+(BG59/SQRT(BD58))</f>
        <v>1.1882149992489557E-2</v>
      </c>
    </row>
    <row r="61" spans="1:69">
      <c r="D61" t="s">
        <v>29</v>
      </c>
      <c r="E61">
        <f>+(E60/SQRT(B59))</f>
        <v>2.6560273026684334E-2</v>
      </c>
      <c r="M61" t="s">
        <v>29</v>
      </c>
      <c r="N61">
        <f>+(N60/SQRT(K59))</f>
        <v>3.351654830359943E-2</v>
      </c>
      <c r="V61" t="s">
        <v>30</v>
      </c>
      <c r="W61">
        <f>+(W60/W58)*100</f>
        <v>22.133163425189085</v>
      </c>
      <c r="AE61" t="s">
        <v>30</v>
      </c>
      <c r="AF61">
        <f>+(AF60/AF58)*100</f>
        <v>27.706177484614752</v>
      </c>
      <c r="AP61" t="s">
        <v>28</v>
      </c>
      <c r="AQ61">
        <f>+STDEV(AQ44:AQ57)</f>
        <v>2.2753358692998077E-2</v>
      </c>
      <c r="AY61" t="s">
        <v>28</v>
      </c>
      <c r="AZ61">
        <f>+STDEV(AZ44:AZ57)</f>
        <v>8.2979093591106015E-2</v>
      </c>
      <c r="BF61" t="s">
        <v>30</v>
      </c>
      <c r="BG61">
        <f>+(BG60/BG58)*100</f>
        <v>16.036950777099239</v>
      </c>
    </row>
    <row r="62" spans="1:69">
      <c r="D62" t="s">
        <v>30</v>
      </c>
      <c r="E62">
        <f>+(E61/E59)*100</f>
        <v>24.135328928439172</v>
      </c>
      <c r="M62" t="s">
        <v>30</v>
      </c>
      <c r="N62">
        <f>+(N61/N59)*100</f>
        <v>16.905645909416041</v>
      </c>
      <c r="AP62" t="s">
        <v>29</v>
      </c>
      <c r="AQ62">
        <f>+(AQ61/SQRT(AL60))</f>
        <v>1.0175611350795893E-2</v>
      </c>
      <c r="AY62" t="s">
        <v>29</v>
      </c>
      <c r="AZ62">
        <f>+(AZ61/SQRT(AU60))</f>
        <v>2.2177095605926289E-2</v>
      </c>
    </row>
    <row r="63" spans="1:69">
      <c r="AP63" t="s">
        <v>30</v>
      </c>
      <c r="AQ63">
        <f>+(AQ62/AQ60)*100</f>
        <v>26.027296940699031</v>
      </c>
      <c r="AY63" t="s">
        <v>30</v>
      </c>
      <c r="AZ63">
        <f>+(AZ62/AZ60)*100</f>
        <v>20.995572797495786</v>
      </c>
    </row>
    <row r="64" spans="1:69">
      <c r="BC64" s="2" t="s">
        <v>8</v>
      </c>
      <c r="BD64" s="6">
        <v>36288</v>
      </c>
    </row>
    <row r="65" spans="1:69">
      <c r="A65" s="5" t="s">
        <v>6</v>
      </c>
      <c r="B65" s="1">
        <v>36286</v>
      </c>
      <c r="J65" s="2" t="s">
        <v>7</v>
      </c>
      <c r="K65" s="6">
        <v>36287</v>
      </c>
      <c r="S65" s="2" t="s">
        <v>8</v>
      </c>
      <c r="T65" s="6">
        <v>36293</v>
      </c>
      <c r="AB65" s="2" t="s">
        <v>9</v>
      </c>
      <c r="AC65" s="6">
        <v>36293</v>
      </c>
      <c r="AK65" s="5" t="s">
        <v>6</v>
      </c>
      <c r="AL65" s="1">
        <v>36293</v>
      </c>
      <c r="AT65" s="2" t="s">
        <v>7</v>
      </c>
      <c r="AU65" s="6">
        <v>36294</v>
      </c>
      <c r="BC65" s="9" t="s">
        <v>33</v>
      </c>
      <c r="BL65" s="2" t="s">
        <v>9</v>
      </c>
      <c r="BM65" s="6">
        <v>36299</v>
      </c>
    </row>
    <row r="66" spans="1:69">
      <c r="A66" s="9" t="s">
        <v>33</v>
      </c>
      <c r="J66" s="9" t="s">
        <v>33</v>
      </c>
      <c r="S66" s="9" t="s">
        <v>33</v>
      </c>
      <c r="AB66" s="9" t="s">
        <v>33</v>
      </c>
      <c r="AK66" s="9" t="s">
        <v>33</v>
      </c>
      <c r="AT66" s="9" t="s">
        <v>33</v>
      </c>
      <c r="BL66" s="9" t="s">
        <v>33</v>
      </c>
    </row>
    <row r="67" spans="1:69">
      <c r="A67" t="s">
        <v>11</v>
      </c>
      <c r="B67" s="4">
        <v>0.49199999999999999</v>
      </c>
      <c r="J67" t="s">
        <v>11</v>
      </c>
      <c r="K67" s="4">
        <v>0.49199999999999999</v>
      </c>
      <c r="S67" t="s">
        <v>11</v>
      </c>
      <c r="T67" s="4">
        <v>0.49199999999999999</v>
      </c>
      <c r="AB67" t="s">
        <v>11</v>
      </c>
      <c r="AC67" s="4">
        <v>0.49199999999999999</v>
      </c>
      <c r="AK67" t="s">
        <v>11</v>
      </c>
      <c r="AL67" s="4">
        <v>0.49199999999999999</v>
      </c>
      <c r="AT67" t="s">
        <v>11</v>
      </c>
      <c r="AU67" s="4">
        <v>0.49199999999999999</v>
      </c>
      <c r="BC67" t="s">
        <v>11</v>
      </c>
      <c r="BD67" s="4">
        <v>0.49199999999999999</v>
      </c>
    </row>
    <row r="68" spans="1:69">
      <c r="A68" t="s">
        <v>12</v>
      </c>
      <c r="B68">
        <v>0.159</v>
      </c>
      <c r="C68">
        <v>0.13900000000000001</v>
      </c>
      <c r="J68" t="s">
        <v>12</v>
      </c>
      <c r="K68">
        <v>0.13300000000000001</v>
      </c>
      <c r="L68">
        <v>0.13700000000000001</v>
      </c>
      <c r="S68" t="s">
        <v>12</v>
      </c>
      <c r="T68">
        <v>0.13700000000000001</v>
      </c>
      <c r="U68">
        <v>0.13800000000000001</v>
      </c>
      <c r="AB68" t="s">
        <v>12</v>
      </c>
      <c r="AC68">
        <v>0.14799999999999999</v>
      </c>
      <c r="AD68">
        <v>8.5999999999999993E-2</v>
      </c>
      <c r="AK68" t="s">
        <v>12</v>
      </c>
      <c r="AL68">
        <v>9.1999999999999998E-2</v>
      </c>
      <c r="AM68">
        <v>8.8999999999999996E-2</v>
      </c>
      <c r="AT68" t="s">
        <v>12</v>
      </c>
      <c r="AU68">
        <v>9.1999999999999998E-2</v>
      </c>
      <c r="AV68">
        <v>9.0999999999999998E-2</v>
      </c>
      <c r="BC68" t="s">
        <v>12</v>
      </c>
      <c r="BD68">
        <v>0.127</v>
      </c>
      <c r="BE68">
        <v>9.2999999999999999E-2</v>
      </c>
      <c r="BL68" t="s">
        <v>11</v>
      </c>
      <c r="BM68" s="4">
        <v>0.49199999999999999</v>
      </c>
    </row>
    <row r="69" spans="1:69">
      <c r="A69" t="s">
        <v>13</v>
      </c>
      <c r="B69">
        <v>0.32200000000000001</v>
      </c>
      <c r="C69">
        <v>0.30499999999999999</v>
      </c>
      <c r="J69" t="s">
        <v>13</v>
      </c>
      <c r="K69">
        <v>0.315</v>
      </c>
      <c r="L69">
        <v>0.34300000000000003</v>
      </c>
      <c r="S69" t="s">
        <v>13</v>
      </c>
      <c r="T69">
        <v>0.34100000000000003</v>
      </c>
      <c r="U69">
        <v>0.32400000000000001</v>
      </c>
      <c r="AB69" t="s">
        <v>13</v>
      </c>
      <c r="AC69">
        <v>0.251</v>
      </c>
      <c r="AD69">
        <v>0.316</v>
      </c>
      <c r="AK69" t="s">
        <v>13</v>
      </c>
      <c r="AL69">
        <v>0.29499999999999998</v>
      </c>
      <c r="AM69">
        <v>0.315</v>
      </c>
      <c r="AT69" t="s">
        <v>13</v>
      </c>
      <c r="AU69">
        <v>0.33500000000000002</v>
      </c>
      <c r="AV69">
        <v>0.44600000000000001</v>
      </c>
      <c r="BC69" t="s">
        <v>13</v>
      </c>
      <c r="BD69">
        <v>0.33600000000000002</v>
      </c>
      <c r="BE69">
        <v>0.33900000000000002</v>
      </c>
      <c r="BL69" t="s">
        <v>12</v>
      </c>
      <c r="BM69">
        <v>8.5999999999999993E-2</v>
      </c>
    </row>
    <row r="70" spans="1:69">
      <c r="C70" t="s">
        <v>15</v>
      </c>
      <c r="D70" t="s">
        <v>17</v>
      </c>
      <c r="E70" t="s">
        <v>18</v>
      </c>
      <c r="F70" t="s">
        <v>19</v>
      </c>
      <c r="L70" t="s">
        <v>15</v>
      </c>
      <c r="M70" t="s">
        <v>17</v>
      </c>
      <c r="N70" t="s">
        <v>18</v>
      </c>
      <c r="O70" t="s">
        <v>19</v>
      </c>
      <c r="U70" t="s">
        <v>15</v>
      </c>
      <c r="V70" t="s">
        <v>17</v>
      </c>
      <c r="W70" t="s">
        <v>18</v>
      </c>
      <c r="X70" t="s">
        <v>19</v>
      </c>
      <c r="AD70" t="s">
        <v>15</v>
      </c>
      <c r="AE70" t="s">
        <v>17</v>
      </c>
      <c r="AF70" t="s">
        <v>18</v>
      </c>
      <c r="AG70" t="s">
        <v>19</v>
      </c>
      <c r="AM70" t="s">
        <v>15</v>
      </c>
      <c r="AN70" t="s">
        <v>17</v>
      </c>
      <c r="AO70" t="s">
        <v>18</v>
      </c>
      <c r="AP70" t="s">
        <v>19</v>
      </c>
      <c r="AV70" t="s">
        <v>15</v>
      </c>
      <c r="AW70" t="s">
        <v>17</v>
      </c>
      <c r="AX70" t="s">
        <v>18</v>
      </c>
      <c r="AY70" t="s">
        <v>19</v>
      </c>
      <c r="BE70" t="s">
        <v>15</v>
      </c>
      <c r="BF70" t="s">
        <v>17</v>
      </c>
      <c r="BG70" t="s">
        <v>18</v>
      </c>
      <c r="BH70" t="s">
        <v>19</v>
      </c>
      <c r="BL70" t="s">
        <v>13</v>
      </c>
      <c r="BM70">
        <v>0.33400000000000002</v>
      </c>
    </row>
    <row r="71" spans="1:69">
      <c r="A71" s="3" t="s">
        <v>21</v>
      </c>
      <c r="B71" s="4">
        <v>1</v>
      </c>
      <c r="C71">
        <v>2.5000000000000001E-2</v>
      </c>
      <c r="D71">
        <v>3</v>
      </c>
      <c r="E71">
        <f>+(C71/B$69)*2*D71</f>
        <v>0.46583850931677023</v>
      </c>
      <c r="F71" t="s">
        <v>22</v>
      </c>
      <c r="J71" s="3" t="s">
        <v>21</v>
      </c>
      <c r="K71" s="4">
        <v>1</v>
      </c>
      <c r="L71">
        <v>0.10299999999999999</v>
      </c>
      <c r="M71">
        <v>3</v>
      </c>
      <c r="N71">
        <f>+(L71/K$69)*2*M71</f>
        <v>1.961904761904762</v>
      </c>
      <c r="O71" t="s">
        <v>22</v>
      </c>
      <c r="S71" s="3" t="s">
        <v>21</v>
      </c>
      <c r="T71" s="4">
        <v>1</v>
      </c>
      <c r="U71">
        <v>0.108</v>
      </c>
      <c r="V71">
        <v>3</v>
      </c>
      <c r="W71">
        <f>+(U71/T$69)*2*V71</f>
        <v>1.9002932551319649</v>
      </c>
      <c r="X71" t="s">
        <v>22</v>
      </c>
      <c r="AB71" s="3" t="s">
        <v>21</v>
      </c>
      <c r="AC71" s="4">
        <v>1</v>
      </c>
      <c r="AD71">
        <v>0.13100000000000001</v>
      </c>
      <c r="AE71">
        <v>3</v>
      </c>
      <c r="AF71">
        <f>+(AD71/AC$69)*2*AE71</f>
        <v>3.1314741035856573</v>
      </c>
      <c r="AG71" t="s">
        <v>22</v>
      </c>
      <c r="AK71" s="3" t="s">
        <v>21</v>
      </c>
      <c r="AL71" s="4">
        <v>1</v>
      </c>
      <c r="AM71">
        <v>2.7E-2</v>
      </c>
      <c r="AN71">
        <v>3</v>
      </c>
      <c r="AO71">
        <f>+(AM71/AL$69)*2*AN71</f>
        <v>0.54915254237288136</v>
      </c>
      <c r="AP71" t="s">
        <v>22</v>
      </c>
      <c r="AT71" s="3" t="s">
        <v>21</v>
      </c>
      <c r="AU71" s="4">
        <v>1</v>
      </c>
      <c r="AV71">
        <v>9.7000000000000003E-2</v>
      </c>
      <c r="AW71">
        <v>3</v>
      </c>
      <c r="AX71">
        <f>+(AV71/AU$69)*2*AW71</f>
        <v>1.7373134328358208</v>
      </c>
      <c r="AY71" t="s">
        <v>22</v>
      </c>
      <c r="BC71" s="3" t="s">
        <v>21</v>
      </c>
      <c r="BD71" s="4">
        <v>1</v>
      </c>
      <c r="BE71">
        <v>2.5000000000000001E-2</v>
      </c>
      <c r="BF71">
        <v>3</v>
      </c>
      <c r="BG71">
        <f t="shared" ref="BG71:BG77" si="28">+(BE71/BD$69)*2*BF71</f>
        <v>0.4464285714285714</v>
      </c>
      <c r="BH71" t="s">
        <v>22</v>
      </c>
      <c r="BN71" t="s">
        <v>15</v>
      </c>
      <c r="BO71" t="s">
        <v>17</v>
      </c>
      <c r="BP71" t="s">
        <v>18</v>
      </c>
      <c r="BQ71" t="s">
        <v>19</v>
      </c>
    </row>
    <row r="72" spans="1:69">
      <c r="B72" s="4">
        <v>2</v>
      </c>
      <c r="F72" t="s">
        <v>22</v>
      </c>
      <c r="K72" s="4">
        <v>2</v>
      </c>
      <c r="L72">
        <v>0.19400000000000001</v>
      </c>
      <c r="M72">
        <v>3</v>
      </c>
      <c r="N72">
        <f t="shared" ref="N72:N83" si="29">+(L72/K$69)*2*M72</f>
        <v>3.6952380952380954</v>
      </c>
      <c r="O72" t="s">
        <v>22</v>
      </c>
      <c r="T72" s="4">
        <v>2</v>
      </c>
      <c r="U72">
        <v>0.13200000000000001</v>
      </c>
      <c r="V72">
        <v>3</v>
      </c>
      <c r="W72">
        <f t="shared" ref="W72:W84" si="30">+(U72/T$69)*2*V72</f>
        <v>2.32258064516129</v>
      </c>
      <c r="X72" t="s">
        <v>22</v>
      </c>
      <c r="AC72" s="4">
        <v>2</v>
      </c>
      <c r="AD72">
        <v>0.14899999999999999</v>
      </c>
      <c r="AE72">
        <v>3</v>
      </c>
      <c r="AF72">
        <f>+(AD72/AC$69)*2*AE72</f>
        <v>3.5617529880478083</v>
      </c>
      <c r="AG72" t="s">
        <v>22</v>
      </c>
      <c r="AL72" s="4">
        <v>2</v>
      </c>
      <c r="AM72">
        <v>2.5999999999999999E-2</v>
      </c>
      <c r="AN72">
        <v>3</v>
      </c>
      <c r="AO72">
        <f t="shared" ref="AO72:AO85" si="31">+(AM72/AL$69)*2*AN72</f>
        <v>0.52881355932203389</v>
      </c>
      <c r="AP72" t="s">
        <v>22</v>
      </c>
      <c r="AU72" s="4">
        <v>2</v>
      </c>
      <c r="AV72">
        <v>0.106</v>
      </c>
      <c r="AW72">
        <v>3</v>
      </c>
      <c r="AX72">
        <f t="shared" ref="AX72:AX85" si="32">+(AV72/AU$69)*2*AW72</f>
        <v>1.8985074626865672</v>
      </c>
      <c r="AY72" t="s">
        <v>22</v>
      </c>
      <c r="BD72" s="4">
        <v>2</v>
      </c>
      <c r="BE72">
        <v>5.6000000000000001E-2</v>
      </c>
      <c r="BF72">
        <v>3</v>
      </c>
      <c r="BG72" s="15">
        <f t="shared" si="28"/>
        <v>1</v>
      </c>
      <c r="BH72" t="s">
        <v>22</v>
      </c>
      <c r="BL72" t="s">
        <v>23</v>
      </c>
      <c r="BM72" s="4">
        <v>1</v>
      </c>
      <c r="BN72">
        <v>0.105</v>
      </c>
      <c r="BO72">
        <v>3</v>
      </c>
      <c r="BP72">
        <f>+(BN72/BM$70)*2*BO72</f>
        <v>1.8862275449101795</v>
      </c>
      <c r="BQ72" t="s">
        <v>22</v>
      </c>
    </row>
    <row r="73" spans="1:69">
      <c r="B73" s="4">
        <v>3</v>
      </c>
      <c r="C73">
        <v>2.8000000000000001E-2</v>
      </c>
      <c r="D73">
        <v>3</v>
      </c>
      <c r="E73">
        <f>+(C73/B$69)*2*D73</f>
        <v>0.52173913043478259</v>
      </c>
      <c r="F73" t="s">
        <v>22</v>
      </c>
      <c r="K73" s="4">
        <v>3</v>
      </c>
      <c r="L73">
        <v>0.10199999999999999</v>
      </c>
      <c r="M73">
        <v>3</v>
      </c>
      <c r="N73">
        <f t="shared" si="29"/>
        <v>1.9428571428571426</v>
      </c>
      <c r="O73" t="s">
        <v>22</v>
      </c>
      <c r="T73" s="4">
        <v>3</v>
      </c>
      <c r="U73">
        <v>0.11899999999999999</v>
      </c>
      <c r="V73">
        <v>3</v>
      </c>
      <c r="W73">
        <f t="shared" si="30"/>
        <v>2.0938416422287389</v>
      </c>
      <c r="X73" t="s">
        <v>22</v>
      </c>
      <c r="AC73" s="4">
        <v>3</v>
      </c>
      <c r="AG73" t="s">
        <v>22</v>
      </c>
      <c r="AL73" s="4">
        <v>3</v>
      </c>
      <c r="AM73">
        <v>2.4E-2</v>
      </c>
      <c r="AN73">
        <v>3</v>
      </c>
      <c r="AO73">
        <f t="shared" si="31"/>
        <v>0.48813559322033906</v>
      </c>
      <c r="AP73" t="s">
        <v>22</v>
      </c>
      <c r="AU73" s="4">
        <v>3</v>
      </c>
      <c r="AV73">
        <v>0.16300000000000001</v>
      </c>
      <c r="AW73">
        <v>3</v>
      </c>
      <c r="AX73">
        <f t="shared" si="32"/>
        <v>2.9194029850746266</v>
      </c>
      <c r="AY73" t="s">
        <v>22</v>
      </c>
      <c r="BD73" s="4">
        <v>3</v>
      </c>
      <c r="BE73">
        <v>8.4000000000000005E-2</v>
      </c>
      <c r="BF73">
        <v>3</v>
      </c>
      <c r="BG73" s="15">
        <f t="shared" si="28"/>
        <v>1.5</v>
      </c>
      <c r="BH73" t="s">
        <v>22</v>
      </c>
      <c r="BM73" s="4">
        <v>2</v>
      </c>
      <c r="BQ73" t="s">
        <v>22</v>
      </c>
    </row>
    <row r="74" spans="1:69">
      <c r="B74" s="4">
        <v>4</v>
      </c>
      <c r="C74">
        <v>4.1000000000000002E-2</v>
      </c>
      <c r="D74">
        <v>3</v>
      </c>
      <c r="E74">
        <f>+(C74/B$69)*2*D74</f>
        <v>0.7639751552795031</v>
      </c>
      <c r="F74" t="s">
        <v>22</v>
      </c>
      <c r="K74" s="4">
        <v>4</v>
      </c>
      <c r="L74">
        <v>0.14299999999999999</v>
      </c>
      <c r="M74">
        <v>3</v>
      </c>
      <c r="N74">
        <f t="shared" si="29"/>
        <v>2.7238095238095235</v>
      </c>
      <c r="O74" t="s">
        <v>22</v>
      </c>
      <c r="T74" s="4">
        <v>4</v>
      </c>
      <c r="U74">
        <v>0.11600000000000001</v>
      </c>
      <c r="V74">
        <v>3</v>
      </c>
      <c r="W74">
        <f t="shared" si="30"/>
        <v>2.0410557184750733</v>
      </c>
      <c r="X74" t="s">
        <v>22</v>
      </c>
      <c r="AC74" s="4">
        <v>4</v>
      </c>
      <c r="AD74">
        <v>0.23100000000000001</v>
      </c>
      <c r="AE74">
        <v>3</v>
      </c>
      <c r="AF74">
        <f>+(AD74/AC$69)*2*AE74</f>
        <v>5.52191235059761</v>
      </c>
      <c r="AG74" t="s">
        <v>22</v>
      </c>
      <c r="AL74" s="4">
        <v>4</v>
      </c>
      <c r="AM74">
        <v>0.02</v>
      </c>
      <c r="AN74">
        <v>3</v>
      </c>
      <c r="AO74">
        <f t="shared" si="31"/>
        <v>0.40677966101694918</v>
      </c>
      <c r="AP74" t="s">
        <v>22</v>
      </c>
      <c r="AU74" s="4">
        <v>4</v>
      </c>
      <c r="AV74">
        <v>7.0999999999999994E-2</v>
      </c>
      <c r="AW74">
        <v>3</v>
      </c>
      <c r="AX74">
        <f t="shared" si="32"/>
        <v>1.2716417910447759</v>
      </c>
      <c r="AY74" t="s">
        <v>22</v>
      </c>
      <c r="BD74" s="4">
        <v>4</v>
      </c>
      <c r="BE74">
        <v>2.3E-2</v>
      </c>
      <c r="BF74">
        <v>3</v>
      </c>
      <c r="BG74">
        <f t="shared" si="28"/>
        <v>0.4107142857142857</v>
      </c>
      <c r="BH74" t="s">
        <v>22</v>
      </c>
      <c r="BM74" s="4">
        <v>3</v>
      </c>
      <c r="BN74">
        <v>0.08</v>
      </c>
      <c r="BO74">
        <v>3</v>
      </c>
      <c r="BP74">
        <f t="shared" ref="BP74:BP79" si="33">+(BN74/BM$70)*2*BO74</f>
        <v>1.437125748502994</v>
      </c>
      <c r="BQ74" t="s">
        <v>22</v>
      </c>
    </row>
    <row r="75" spans="1:69">
      <c r="B75" s="4">
        <v>5</v>
      </c>
      <c r="C75">
        <v>2.1999999999999999E-2</v>
      </c>
      <c r="D75">
        <v>3</v>
      </c>
      <c r="E75">
        <f>+(C75/B$69)*2*D75</f>
        <v>0.40993788819875771</v>
      </c>
      <c r="F75" t="s">
        <v>22</v>
      </c>
      <c r="K75" s="4">
        <v>5</v>
      </c>
      <c r="L75">
        <v>9.9000000000000005E-2</v>
      </c>
      <c r="M75">
        <v>3</v>
      </c>
      <c r="N75">
        <f t="shared" si="29"/>
        <v>1.8857142857142857</v>
      </c>
      <c r="O75" t="s">
        <v>22</v>
      </c>
      <c r="T75" s="4">
        <v>5</v>
      </c>
      <c r="U75">
        <v>0.122</v>
      </c>
      <c r="V75">
        <v>3</v>
      </c>
      <c r="W75">
        <f t="shared" si="30"/>
        <v>2.1466275659824046</v>
      </c>
      <c r="X75" t="s">
        <v>22</v>
      </c>
      <c r="AC75" s="4">
        <v>5</v>
      </c>
      <c r="AD75">
        <v>6.9000000000000006E-2</v>
      </c>
      <c r="AE75">
        <v>3</v>
      </c>
      <c r="AF75">
        <f>+(AD75/AC$69)*2*AE75</f>
        <v>1.6494023904382473</v>
      </c>
      <c r="AG75" t="s">
        <v>22</v>
      </c>
      <c r="AL75" s="4">
        <v>5</v>
      </c>
      <c r="AM75">
        <v>1.4999999999999999E-2</v>
      </c>
      <c r="AN75">
        <v>3</v>
      </c>
      <c r="AO75">
        <f t="shared" si="31"/>
        <v>0.30508474576271188</v>
      </c>
      <c r="AP75" t="s">
        <v>22</v>
      </c>
      <c r="AU75" s="4">
        <v>5</v>
      </c>
      <c r="AV75">
        <v>0.09</v>
      </c>
      <c r="AW75">
        <v>3</v>
      </c>
      <c r="AX75">
        <f t="shared" si="32"/>
        <v>1.6119402985074627</v>
      </c>
      <c r="AY75" t="s">
        <v>22</v>
      </c>
      <c r="BD75" s="4">
        <v>5</v>
      </c>
      <c r="BE75">
        <v>9.7000000000000003E-2</v>
      </c>
      <c r="BF75">
        <v>3.6</v>
      </c>
      <c r="BG75">
        <f t="shared" si="28"/>
        <v>2.0785714285714283</v>
      </c>
      <c r="BH75" t="s">
        <v>22</v>
      </c>
      <c r="BM75" s="4">
        <v>4</v>
      </c>
      <c r="BN75">
        <v>3.6999999999999998E-2</v>
      </c>
      <c r="BO75">
        <v>3</v>
      </c>
      <c r="BP75">
        <f t="shared" si="33"/>
        <v>0.66467065868263464</v>
      </c>
      <c r="BQ75" t="s">
        <v>22</v>
      </c>
    </row>
    <row r="76" spans="1:69">
      <c r="A76" t="s">
        <v>24</v>
      </c>
      <c r="B76">
        <v>6</v>
      </c>
      <c r="F76" t="s">
        <v>25</v>
      </c>
      <c r="J76" t="s">
        <v>24</v>
      </c>
      <c r="K76">
        <v>6</v>
      </c>
      <c r="O76" t="s">
        <v>22</v>
      </c>
      <c r="S76" t="s">
        <v>24</v>
      </c>
      <c r="T76">
        <v>6</v>
      </c>
      <c r="U76">
        <v>0.111</v>
      </c>
      <c r="V76">
        <v>3</v>
      </c>
      <c r="W76">
        <f t="shared" si="30"/>
        <v>1.9530791788856305</v>
      </c>
      <c r="X76" t="s">
        <v>22</v>
      </c>
      <c r="AB76" t="s">
        <v>24</v>
      </c>
      <c r="AC76">
        <v>6</v>
      </c>
      <c r="AD76">
        <v>0.25900000000000001</v>
      </c>
      <c r="AE76">
        <v>3</v>
      </c>
      <c r="AF76">
        <f>+(AD76/AC$69)*2*AE76</f>
        <v>6.191235059760956</v>
      </c>
      <c r="AG76" t="s">
        <v>22</v>
      </c>
      <c r="AK76" t="s">
        <v>24</v>
      </c>
      <c r="AL76">
        <v>6</v>
      </c>
      <c r="AM76">
        <v>1.4999999999999999E-2</v>
      </c>
      <c r="AN76">
        <v>3</v>
      </c>
      <c r="AO76">
        <f t="shared" si="31"/>
        <v>0.30508474576271188</v>
      </c>
      <c r="AP76" t="s">
        <v>22</v>
      </c>
      <c r="AT76" t="s">
        <v>24</v>
      </c>
      <c r="AU76">
        <v>6</v>
      </c>
      <c r="AV76">
        <v>0.14699999999999999</v>
      </c>
      <c r="AW76">
        <v>3</v>
      </c>
      <c r="AX76">
        <f t="shared" si="32"/>
        <v>2.6328358208955218</v>
      </c>
      <c r="AY76" t="s">
        <v>22</v>
      </c>
      <c r="BC76" t="s">
        <v>24</v>
      </c>
      <c r="BD76">
        <v>6</v>
      </c>
      <c r="BE76">
        <v>2.5000000000000001E-2</v>
      </c>
      <c r="BF76">
        <v>3</v>
      </c>
      <c r="BG76">
        <f t="shared" si="28"/>
        <v>0.4464285714285714</v>
      </c>
      <c r="BH76" t="s">
        <v>22</v>
      </c>
      <c r="BM76" s="4">
        <v>5</v>
      </c>
      <c r="BN76">
        <v>0.15</v>
      </c>
      <c r="BO76">
        <v>3</v>
      </c>
      <c r="BP76">
        <f t="shared" si="33"/>
        <v>2.6946107784431135</v>
      </c>
      <c r="BQ76" t="s">
        <v>22</v>
      </c>
    </row>
    <row r="77" spans="1:69">
      <c r="A77">
        <v>2</v>
      </c>
      <c r="B77">
        <v>7</v>
      </c>
      <c r="C77">
        <v>1.6E-2</v>
      </c>
      <c r="D77">
        <v>3</v>
      </c>
      <c r="E77">
        <f>+(C77/C$69)*2*D77</f>
        <v>0.31475409836065571</v>
      </c>
      <c r="F77" t="s">
        <v>25</v>
      </c>
      <c r="J77">
        <v>2</v>
      </c>
      <c r="K77">
        <v>7</v>
      </c>
      <c r="L77">
        <v>0.23200000000000001</v>
      </c>
      <c r="M77">
        <v>3</v>
      </c>
      <c r="N77">
        <f t="shared" si="29"/>
        <v>4.4190476190476193</v>
      </c>
      <c r="O77" t="s">
        <v>22</v>
      </c>
      <c r="S77">
        <v>2</v>
      </c>
      <c r="T77">
        <v>7</v>
      </c>
      <c r="U77">
        <v>0.161</v>
      </c>
      <c r="V77">
        <v>3</v>
      </c>
      <c r="W77">
        <f t="shared" si="30"/>
        <v>2.8328445747800584</v>
      </c>
      <c r="X77" t="s">
        <v>25</v>
      </c>
      <c r="AB77">
        <v>2</v>
      </c>
      <c r="AC77">
        <v>7</v>
      </c>
      <c r="AD77">
        <v>0.113</v>
      </c>
      <c r="AE77">
        <v>3</v>
      </c>
      <c r="AF77">
        <f>+(AD77/AC$69)*2*AE77</f>
        <v>2.7011952191235058</v>
      </c>
      <c r="AG77" t="s">
        <v>22</v>
      </c>
      <c r="AK77">
        <v>2</v>
      </c>
      <c r="AL77">
        <v>7</v>
      </c>
      <c r="AM77">
        <v>2.4E-2</v>
      </c>
      <c r="AN77">
        <v>3</v>
      </c>
      <c r="AO77">
        <f t="shared" si="31"/>
        <v>0.48813559322033906</v>
      </c>
      <c r="AP77" t="s">
        <v>22</v>
      </c>
      <c r="AT77">
        <v>2</v>
      </c>
      <c r="AU77">
        <v>7</v>
      </c>
      <c r="AV77">
        <v>0.14399999999999999</v>
      </c>
      <c r="AW77">
        <v>3</v>
      </c>
      <c r="AX77">
        <f t="shared" si="32"/>
        <v>2.5791044776119398</v>
      </c>
      <c r="AY77" t="s">
        <v>22</v>
      </c>
      <c r="BC77">
        <v>2</v>
      </c>
      <c r="BD77">
        <v>7</v>
      </c>
      <c r="BE77">
        <v>0.128</v>
      </c>
      <c r="BF77">
        <v>3</v>
      </c>
      <c r="BG77">
        <f t="shared" si="28"/>
        <v>2.2857142857142856</v>
      </c>
      <c r="BH77" t="s">
        <v>22</v>
      </c>
      <c r="BM77">
        <v>6</v>
      </c>
      <c r="BN77">
        <v>6.0999999999999999E-2</v>
      </c>
      <c r="BO77">
        <v>3</v>
      </c>
      <c r="BP77">
        <f t="shared" si="33"/>
        <v>1.0958083832335328</v>
      </c>
      <c r="BQ77" t="s">
        <v>22</v>
      </c>
    </row>
    <row r="78" spans="1:69">
      <c r="A78">
        <v>3</v>
      </c>
      <c r="B78">
        <v>8</v>
      </c>
      <c r="F78" t="s">
        <v>25</v>
      </c>
      <c r="J78">
        <v>3</v>
      </c>
      <c r="K78">
        <v>8</v>
      </c>
      <c r="L78">
        <v>0.183</v>
      </c>
      <c r="M78">
        <v>3</v>
      </c>
      <c r="N78">
        <f t="shared" si="29"/>
        <v>3.4857142857142853</v>
      </c>
      <c r="O78" t="s">
        <v>25</v>
      </c>
      <c r="S78">
        <v>3</v>
      </c>
      <c r="T78">
        <v>8</v>
      </c>
      <c r="U78">
        <v>0.14599999999999999</v>
      </c>
      <c r="V78">
        <v>3</v>
      </c>
      <c r="W78">
        <f t="shared" si="30"/>
        <v>2.5689149560117297</v>
      </c>
      <c r="X78" t="s">
        <v>25</v>
      </c>
      <c r="AB78">
        <v>3</v>
      </c>
      <c r="AC78">
        <v>8</v>
      </c>
      <c r="AD78">
        <v>9.1999999999999998E-2</v>
      </c>
      <c r="AE78">
        <v>3</v>
      </c>
      <c r="AF78">
        <f>+(AD78/AD$69)*2*AE78</f>
        <v>1.7468354430379747</v>
      </c>
      <c r="AG78" t="s">
        <v>25</v>
      </c>
      <c r="AK78">
        <v>3</v>
      </c>
      <c r="AL78">
        <v>8</v>
      </c>
      <c r="AM78">
        <v>2.8000000000000001E-2</v>
      </c>
      <c r="AN78">
        <v>3</v>
      </c>
      <c r="AO78">
        <f t="shared" si="31"/>
        <v>0.56949152542372883</v>
      </c>
      <c r="AP78" t="s">
        <v>25</v>
      </c>
      <c r="AT78">
        <v>3</v>
      </c>
      <c r="AU78">
        <v>8</v>
      </c>
      <c r="AV78">
        <v>0.10299999999999999</v>
      </c>
      <c r="AW78">
        <v>3.6</v>
      </c>
      <c r="AX78">
        <f t="shared" si="32"/>
        <v>2.2137313432835817</v>
      </c>
      <c r="AY78" t="s">
        <v>22</v>
      </c>
      <c r="BC78">
        <v>3</v>
      </c>
      <c r="BD78">
        <v>8</v>
      </c>
      <c r="BE78">
        <v>9.0999999999999998E-2</v>
      </c>
      <c r="BF78">
        <v>3</v>
      </c>
      <c r="BG78">
        <f>+(BE78/BE$69)*2*BF78</f>
        <v>1.6106194690265485</v>
      </c>
      <c r="BH78" t="s">
        <v>25</v>
      </c>
      <c r="BM78">
        <v>7</v>
      </c>
      <c r="BN78">
        <v>0.126</v>
      </c>
      <c r="BO78">
        <v>3</v>
      </c>
      <c r="BP78">
        <f t="shared" si="33"/>
        <v>2.2634730538922154</v>
      </c>
      <c r="BQ78" t="s">
        <v>22</v>
      </c>
    </row>
    <row r="79" spans="1:69">
      <c r="A79">
        <v>4</v>
      </c>
      <c r="B79">
        <v>9</v>
      </c>
      <c r="C79">
        <v>2.3E-2</v>
      </c>
      <c r="D79">
        <v>3</v>
      </c>
      <c r="E79">
        <f>+(C79/C$69)*2*D79</f>
        <v>0.45245901639344266</v>
      </c>
      <c r="F79" t="s">
        <v>25</v>
      </c>
      <c r="J79">
        <v>4</v>
      </c>
      <c r="K79">
        <v>9</v>
      </c>
      <c r="O79" t="s">
        <v>25</v>
      </c>
      <c r="S79">
        <v>4</v>
      </c>
      <c r="T79">
        <v>9</v>
      </c>
      <c r="U79">
        <v>0.13900000000000001</v>
      </c>
      <c r="V79">
        <v>3</v>
      </c>
      <c r="W79">
        <f t="shared" si="30"/>
        <v>2.4457478005865103</v>
      </c>
      <c r="X79" t="s">
        <v>25</v>
      </c>
      <c r="AB79">
        <v>4</v>
      </c>
      <c r="AC79">
        <v>9</v>
      </c>
      <c r="AD79">
        <v>9.8000000000000004E-2</v>
      </c>
      <c r="AE79">
        <v>3</v>
      </c>
      <c r="AF79">
        <f t="shared" ref="AF79:AF84" si="34">+(AD79/AD$69)*2*AE79</f>
        <v>1.860759493670886</v>
      </c>
      <c r="AG79" t="s">
        <v>25</v>
      </c>
      <c r="AK79">
        <v>4</v>
      </c>
      <c r="AL79">
        <v>9</v>
      </c>
      <c r="AM79">
        <v>4.2999999999999997E-2</v>
      </c>
      <c r="AN79">
        <v>3</v>
      </c>
      <c r="AO79">
        <f t="shared" si="31"/>
        <v>0.87457627118644066</v>
      </c>
      <c r="AP79" t="s">
        <v>25</v>
      </c>
      <c r="AT79">
        <v>4</v>
      </c>
      <c r="AU79">
        <v>9</v>
      </c>
      <c r="AV79">
        <v>3.1E-2</v>
      </c>
      <c r="AW79">
        <v>3.6</v>
      </c>
      <c r="AX79">
        <f t="shared" si="32"/>
        <v>0.66626865671641788</v>
      </c>
      <c r="AY79" t="s">
        <v>25</v>
      </c>
      <c r="BC79">
        <v>4</v>
      </c>
      <c r="BD79">
        <v>9</v>
      </c>
      <c r="BE79">
        <v>4.8000000000000001E-2</v>
      </c>
      <c r="BF79">
        <v>3</v>
      </c>
      <c r="BG79">
        <f t="shared" ref="BG79:BG84" si="35">+(BE79/BE$69)*2*BF79</f>
        <v>0.84955752212389379</v>
      </c>
      <c r="BH79" t="s">
        <v>25</v>
      </c>
      <c r="BM79">
        <v>8</v>
      </c>
      <c r="BN79">
        <v>0.16300000000000001</v>
      </c>
      <c r="BO79">
        <v>3</v>
      </c>
      <c r="BP79">
        <f t="shared" si="33"/>
        <v>2.9281437125748502</v>
      </c>
      <c r="BQ79" t="s">
        <v>22</v>
      </c>
    </row>
    <row r="80" spans="1:69">
      <c r="A80">
        <v>5</v>
      </c>
      <c r="B80">
        <v>10</v>
      </c>
      <c r="C80">
        <v>2.5000000000000001E-2</v>
      </c>
      <c r="D80">
        <v>3</v>
      </c>
      <c r="E80">
        <f>+(C80/C$69)*2*D80</f>
        <v>0.49180327868852464</v>
      </c>
      <c r="F80" t="s">
        <v>25</v>
      </c>
      <c r="J80">
        <v>5</v>
      </c>
      <c r="K80">
        <v>10</v>
      </c>
      <c r="L80">
        <v>0.1</v>
      </c>
      <c r="M80">
        <v>3</v>
      </c>
      <c r="N80">
        <f t="shared" si="29"/>
        <v>1.9047619047619051</v>
      </c>
      <c r="O80" t="s">
        <v>25</v>
      </c>
      <c r="S80">
        <v>5</v>
      </c>
      <c r="T80">
        <v>10</v>
      </c>
      <c r="U80">
        <v>8.8999999999999996E-2</v>
      </c>
      <c r="V80">
        <v>3</v>
      </c>
      <c r="W80">
        <f t="shared" si="30"/>
        <v>1.5659824046920821</v>
      </c>
      <c r="X80" t="s">
        <v>25</v>
      </c>
      <c r="AB80">
        <v>5</v>
      </c>
      <c r="AC80">
        <v>10</v>
      </c>
      <c r="AD80">
        <v>7.0999999999999994E-2</v>
      </c>
      <c r="AE80">
        <v>3</v>
      </c>
      <c r="AF80">
        <f t="shared" si="34"/>
        <v>1.3481012658227847</v>
      </c>
      <c r="AG80" t="s">
        <v>25</v>
      </c>
      <c r="AK80">
        <v>5</v>
      </c>
      <c r="AL80">
        <v>10</v>
      </c>
      <c r="AM80">
        <v>3.9E-2</v>
      </c>
      <c r="AN80">
        <v>3</v>
      </c>
      <c r="AO80">
        <f t="shared" si="31"/>
        <v>0.79322033898305078</v>
      </c>
      <c r="AP80" t="s">
        <v>25</v>
      </c>
      <c r="AT80">
        <v>5</v>
      </c>
      <c r="AU80">
        <v>10</v>
      </c>
      <c r="AV80">
        <v>0.10100000000000001</v>
      </c>
      <c r="AW80">
        <v>3</v>
      </c>
      <c r="AX80">
        <f t="shared" si="32"/>
        <v>1.808955223880597</v>
      </c>
      <c r="AY80" t="s">
        <v>25</v>
      </c>
      <c r="BC80">
        <v>5</v>
      </c>
      <c r="BD80">
        <v>10</v>
      </c>
      <c r="BE80">
        <v>4.3999999999999997E-2</v>
      </c>
      <c r="BF80">
        <v>3</v>
      </c>
      <c r="BG80">
        <f t="shared" si="35"/>
        <v>0.77876106194690253</v>
      </c>
      <c r="BH80" t="s">
        <v>25</v>
      </c>
    </row>
    <row r="81" spans="1:68">
      <c r="A81">
        <v>6</v>
      </c>
      <c r="B81">
        <v>11</v>
      </c>
      <c r="F81" t="s">
        <v>25</v>
      </c>
      <c r="J81">
        <v>6</v>
      </c>
      <c r="K81">
        <v>11</v>
      </c>
      <c r="L81">
        <v>0.16900000000000001</v>
      </c>
      <c r="M81">
        <v>3</v>
      </c>
      <c r="N81">
        <f t="shared" si="29"/>
        <v>3.2190476190476192</v>
      </c>
      <c r="O81" t="s">
        <v>25</v>
      </c>
      <c r="S81">
        <v>6</v>
      </c>
      <c r="T81">
        <v>11</v>
      </c>
      <c r="U81">
        <v>0.114</v>
      </c>
      <c r="V81">
        <v>3</v>
      </c>
      <c r="W81">
        <f t="shared" si="30"/>
        <v>2.0058651026392962</v>
      </c>
      <c r="X81" t="s">
        <v>25</v>
      </c>
      <c r="AB81">
        <v>6</v>
      </c>
      <c r="AC81">
        <v>11</v>
      </c>
      <c r="AD81">
        <v>0.14000000000000001</v>
      </c>
      <c r="AE81">
        <v>3</v>
      </c>
      <c r="AF81">
        <f t="shared" si="34"/>
        <v>2.6582278481012658</v>
      </c>
      <c r="AG81" t="s">
        <v>25</v>
      </c>
      <c r="AK81">
        <v>6</v>
      </c>
      <c r="AL81">
        <v>11</v>
      </c>
      <c r="AM81">
        <v>2.8000000000000001E-2</v>
      </c>
      <c r="AN81">
        <v>3</v>
      </c>
      <c r="AO81">
        <f t="shared" si="31"/>
        <v>0.56949152542372883</v>
      </c>
      <c r="AP81" t="s">
        <v>25</v>
      </c>
      <c r="AT81">
        <v>6</v>
      </c>
      <c r="AU81">
        <v>11</v>
      </c>
      <c r="AV81">
        <v>0.14000000000000001</v>
      </c>
      <c r="AW81">
        <v>3</v>
      </c>
      <c r="AX81">
        <f t="shared" si="32"/>
        <v>2.5074626865671643</v>
      </c>
      <c r="AY81" t="s">
        <v>25</v>
      </c>
      <c r="BC81">
        <v>6</v>
      </c>
      <c r="BD81">
        <v>11</v>
      </c>
      <c r="BE81">
        <v>8.7999999999999995E-2</v>
      </c>
      <c r="BF81">
        <v>3</v>
      </c>
      <c r="BG81">
        <f t="shared" si="35"/>
        <v>1.5575221238938051</v>
      </c>
      <c r="BH81" t="s">
        <v>25</v>
      </c>
      <c r="BL81" t="s">
        <v>26</v>
      </c>
      <c r="BM81">
        <v>7</v>
      </c>
      <c r="BO81" t="s">
        <v>27</v>
      </c>
      <c r="BP81">
        <f>+AVERAGE(BP72:BP79)</f>
        <v>1.8528656971770745</v>
      </c>
    </row>
    <row r="82" spans="1:68">
      <c r="A82">
        <v>7</v>
      </c>
      <c r="B82">
        <v>12</v>
      </c>
      <c r="F82" t="s">
        <v>25</v>
      </c>
      <c r="J82">
        <v>7</v>
      </c>
      <c r="K82">
        <v>12</v>
      </c>
      <c r="L82">
        <v>0.107</v>
      </c>
      <c r="M82">
        <v>3</v>
      </c>
      <c r="N82">
        <f t="shared" si="29"/>
        <v>2.038095238095238</v>
      </c>
      <c r="O82" t="s">
        <v>25</v>
      </c>
      <c r="S82">
        <v>7</v>
      </c>
      <c r="T82">
        <v>12</v>
      </c>
      <c r="X82" t="s">
        <v>25</v>
      </c>
      <c r="AB82">
        <v>7</v>
      </c>
      <c r="AC82">
        <v>12</v>
      </c>
      <c r="AD82">
        <v>7.4999999999999997E-2</v>
      </c>
      <c r="AE82">
        <v>3</v>
      </c>
      <c r="AF82">
        <f t="shared" si="34"/>
        <v>1.4240506329113924</v>
      </c>
      <c r="AG82" t="s">
        <v>25</v>
      </c>
      <c r="AK82">
        <v>7</v>
      </c>
      <c r="AL82">
        <v>12</v>
      </c>
      <c r="AP82" t="s">
        <v>25</v>
      </c>
      <c r="AT82">
        <v>7</v>
      </c>
      <c r="AU82">
        <v>12</v>
      </c>
      <c r="AV82">
        <v>0.128</v>
      </c>
      <c r="AW82">
        <v>3</v>
      </c>
      <c r="AX82">
        <f t="shared" si="32"/>
        <v>2.292537313432836</v>
      </c>
      <c r="AY82" t="s">
        <v>25</v>
      </c>
      <c r="BC82">
        <v>7</v>
      </c>
      <c r="BD82">
        <v>12</v>
      </c>
      <c r="BE82">
        <v>8.7999999999999995E-2</v>
      </c>
      <c r="BF82">
        <v>3</v>
      </c>
      <c r="BG82">
        <f t="shared" si="35"/>
        <v>1.5575221238938051</v>
      </c>
      <c r="BH82" t="s">
        <v>25</v>
      </c>
      <c r="BO82" t="s">
        <v>28</v>
      </c>
      <c r="BP82">
        <f>+STDEV(BP72:BP79)</f>
        <v>0.83588794479561734</v>
      </c>
    </row>
    <row r="83" spans="1:68">
      <c r="A83">
        <v>8</v>
      </c>
      <c r="B83">
        <v>13</v>
      </c>
      <c r="C83">
        <v>2.5999999999999999E-2</v>
      </c>
      <c r="D83">
        <v>3</v>
      </c>
      <c r="E83">
        <f>+(C83/C$69)*2*D83</f>
        <v>0.51147540983606554</v>
      </c>
      <c r="F83" t="s">
        <v>25</v>
      </c>
      <c r="J83">
        <v>8</v>
      </c>
      <c r="K83">
        <v>13</v>
      </c>
      <c r="L83">
        <v>9.7000000000000003E-2</v>
      </c>
      <c r="M83">
        <v>3</v>
      </c>
      <c r="N83">
        <f t="shared" si="29"/>
        <v>1.8476190476190477</v>
      </c>
      <c r="O83" t="s">
        <v>25</v>
      </c>
      <c r="S83">
        <v>8</v>
      </c>
      <c r="T83">
        <v>13</v>
      </c>
      <c r="U83">
        <v>9.0999999999999998E-2</v>
      </c>
      <c r="V83">
        <v>3</v>
      </c>
      <c r="W83">
        <f t="shared" si="30"/>
        <v>1.6011730205278591</v>
      </c>
      <c r="X83" t="s">
        <v>25</v>
      </c>
      <c r="AB83">
        <v>8</v>
      </c>
      <c r="AC83">
        <v>13</v>
      </c>
      <c r="AD83">
        <v>0.14499999999999999</v>
      </c>
      <c r="AE83">
        <v>3</v>
      </c>
      <c r="AF83">
        <f t="shared" si="34"/>
        <v>2.7531645569620249</v>
      </c>
      <c r="AG83" t="s">
        <v>25</v>
      </c>
      <c r="AK83">
        <v>8</v>
      </c>
      <c r="AL83">
        <v>13</v>
      </c>
      <c r="AM83">
        <v>1.9E-2</v>
      </c>
      <c r="AN83">
        <v>3</v>
      </c>
      <c r="AO83">
        <f t="shared" si="31"/>
        <v>0.38644067796610171</v>
      </c>
      <c r="AP83" t="s">
        <v>25</v>
      </c>
      <c r="AT83">
        <v>8</v>
      </c>
      <c r="AU83">
        <v>13</v>
      </c>
      <c r="AV83">
        <v>0.11600000000000001</v>
      </c>
      <c r="AW83">
        <v>3</v>
      </c>
      <c r="AX83">
        <f t="shared" si="32"/>
        <v>2.0776119402985076</v>
      </c>
      <c r="AY83" t="s">
        <v>25</v>
      </c>
      <c r="BC83">
        <v>8</v>
      </c>
      <c r="BD83">
        <v>13</v>
      </c>
      <c r="BE83">
        <v>7.0000000000000007E-2</v>
      </c>
      <c r="BF83">
        <v>3.6</v>
      </c>
      <c r="BG83">
        <f t="shared" si="35"/>
        <v>1.4867256637168142</v>
      </c>
      <c r="BH83" t="s">
        <v>25</v>
      </c>
      <c r="BO83" t="s">
        <v>29</v>
      </c>
      <c r="BP83">
        <f>+(BP82/SQRT(BM81))</f>
        <v>0.31593594654944152</v>
      </c>
    </row>
    <row r="84" spans="1:68">
      <c r="A84">
        <v>9</v>
      </c>
      <c r="B84">
        <v>14</v>
      </c>
      <c r="F84" t="s">
        <v>25</v>
      </c>
      <c r="J84">
        <v>9</v>
      </c>
      <c r="K84">
        <v>14</v>
      </c>
      <c r="O84" t="s">
        <v>25</v>
      </c>
      <c r="S84">
        <v>9</v>
      </c>
      <c r="T84">
        <v>14</v>
      </c>
      <c r="U84">
        <v>8.2000000000000003E-2</v>
      </c>
      <c r="V84">
        <v>3</v>
      </c>
      <c r="W84">
        <f t="shared" si="30"/>
        <v>1.442815249266862</v>
      </c>
      <c r="X84" t="s">
        <v>25</v>
      </c>
      <c r="AB84">
        <v>9</v>
      </c>
      <c r="AC84">
        <v>14</v>
      </c>
      <c r="AD84">
        <v>0.16200000000000001</v>
      </c>
      <c r="AE84">
        <v>3</v>
      </c>
      <c r="AF84">
        <f t="shared" si="34"/>
        <v>3.0759493670886071</v>
      </c>
      <c r="AG84" t="s">
        <v>25</v>
      </c>
      <c r="AK84">
        <v>9</v>
      </c>
      <c r="AL84">
        <v>14</v>
      </c>
      <c r="AM84">
        <v>3.1E-2</v>
      </c>
      <c r="AN84">
        <v>3</v>
      </c>
      <c r="AO84">
        <f t="shared" si="31"/>
        <v>0.63050847457627124</v>
      </c>
      <c r="AP84" t="s">
        <v>25</v>
      </c>
      <c r="AT84">
        <v>9</v>
      </c>
      <c r="AU84">
        <v>14</v>
      </c>
      <c r="AV84">
        <v>5.2999999999999999E-2</v>
      </c>
      <c r="AW84">
        <v>3</v>
      </c>
      <c r="AX84">
        <f t="shared" si="32"/>
        <v>0.94925373134328361</v>
      </c>
      <c r="AY84" t="s">
        <v>25</v>
      </c>
      <c r="BC84">
        <v>9</v>
      </c>
      <c r="BD84">
        <v>14</v>
      </c>
      <c r="BE84">
        <v>0.105</v>
      </c>
      <c r="BF84">
        <v>3.6</v>
      </c>
      <c r="BG84">
        <f t="shared" si="35"/>
        <v>2.2300884955752212</v>
      </c>
      <c r="BH84" t="s">
        <v>25</v>
      </c>
      <c r="BO84" t="s">
        <v>30</v>
      </c>
      <c r="BP84">
        <f>+(BP83/BP81)*100</f>
        <v>17.051205979515103</v>
      </c>
    </row>
    <row r="85" spans="1:68">
      <c r="AL85" t="s">
        <v>31</v>
      </c>
      <c r="AM85">
        <v>0.02</v>
      </c>
      <c r="AN85">
        <v>3</v>
      </c>
      <c r="AO85">
        <f t="shared" si="31"/>
        <v>0.40677966101694918</v>
      </c>
      <c r="AP85" t="s">
        <v>25</v>
      </c>
      <c r="AU85" t="s">
        <v>31</v>
      </c>
      <c r="AV85">
        <v>0.11899999999999999</v>
      </c>
      <c r="AW85">
        <v>3</v>
      </c>
      <c r="AX85">
        <f t="shared" si="32"/>
        <v>2.1313432835820891</v>
      </c>
      <c r="AY85" t="s">
        <v>25</v>
      </c>
    </row>
    <row r="86" spans="1:68">
      <c r="A86" t="s">
        <v>26</v>
      </c>
      <c r="B86">
        <v>8</v>
      </c>
      <c r="C86" t="s">
        <v>27</v>
      </c>
      <c r="E86">
        <f>+AVERAGE(E71:E84)</f>
        <v>0.49149781081356281</v>
      </c>
      <c r="J86" t="s">
        <v>26</v>
      </c>
      <c r="K86">
        <v>11</v>
      </c>
      <c r="M86" t="s">
        <v>27</v>
      </c>
      <c r="N86">
        <f>+AVERAGE(N71:N84)</f>
        <v>2.6476190476190471</v>
      </c>
      <c r="S86" t="s">
        <v>26</v>
      </c>
      <c r="T86">
        <v>13</v>
      </c>
      <c r="V86" t="s">
        <v>27</v>
      </c>
      <c r="W86">
        <f>+AVERAGE(W71:W84)</f>
        <v>2.0708323934130384</v>
      </c>
      <c r="AB86" t="s">
        <v>26</v>
      </c>
      <c r="AC86">
        <v>13</v>
      </c>
      <c r="AE86" t="s">
        <v>27</v>
      </c>
      <c r="AF86">
        <f>+AVERAGE(AF71:AF84)</f>
        <v>2.8941585168575936</v>
      </c>
      <c r="BC86" t="s">
        <v>26</v>
      </c>
      <c r="BD86">
        <v>13</v>
      </c>
      <c r="BF86" t="s">
        <v>27</v>
      </c>
      <c r="BG86">
        <f>+AVERAGE(BG71:BG84)</f>
        <v>1.302760971645295</v>
      </c>
    </row>
    <row r="87" spans="1:68">
      <c r="C87" t="s">
        <v>28</v>
      </c>
      <c r="E87">
        <f>+STDEV(E71:E84)</f>
        <v>0.12852483168889869</v>
      </c>
      <c r="M87" t="s">
        <v>28</v>
      </c>
      <c r="N87">
        <f>+STDEV(N71:N84)</f>
        <v>0.91547541643412833</v>
      </c>
      <c r="V87" t="s">
        <v>28</v>
      </c>
      <c r="W87">
        <f>+STDEV(W71:W84)</f>
        <v>0.40382315329824303</v>
      </c>
      <c r="AE87" t="s">
        <v>28</v>
      </c>
      <c r="AF87">
        <f>+STDEV(AF71:AF84)</f>
        <v>1.4974651397131225</v>
      </c>
      <c r="AK87" t="s">
        <v>26</v>
      </c>
      <c r="AL87">
        <v>13</v>
      </c>
      <c r="AN87" t="s">
        <v>27</v>
      </c>
      <c r="AO87">
        <f>+AVERAGE(AO71:AO84)</f>
        <v>0.53037809647979128</v>
      </c>
      <c r="AT87" t="s">
        <v>26</v>
      </c>
      <c r="AU87">
        <v>14</v>
      </c>
      <c r="AW87" t="s">
        <v>27</v>
      </c>
      <c r="AX87">
        <f>+AVERAGE(AX71:AX84)</f>
        <v>1.9404690831556504</v>
      </c>
      <c r="BF87" t="s">
        <v>28</v>
      </c>
      <c r="BG87">
        <f>+STDEV(BG71:BG84)</f>
        <v>0.65394284227788657</v>
      </c>
    </row>
    <row r="88" spans="1:68">
      <c r="C88" t="s">
        <v>29</v>
      </c>
      <c r="E88">
        <f>+(E87/SQRT(B86))</f>
        <v>4.5440390019039968E-2</v>
      </c>
      <c r="M88" t="s">
        <v>29</v>
      </c>
      <c r="N88">
        <f>+(N87/SQRT(K86))</f>
        <v>0.27602622373694213</v>
      </c>
      <c r="V88" t="s">
        <v>29</v>
      </c>
      <c r="W88">
        <f>+(W87/SQRT(T86))</f>
        <v>0.1120003911874131</v>
      </c>
      <c r="AE88" t="s">
        <v>29</v>
      </c>
      <c r="AF88">
        <f>+(AF87/SQRT(AC86))</f>
        <v>0.41532210341965459</v>
      </c>
      <c r="AN88" t="s">
        <v>28</v>
      </c>
      <c r="AO88">
        <f>+STDEV(AO71:AO84)</f>
        <v>0.16883837646080538</v>
      </c>
      <c r="AW88" t="s">
        <v>28</v>
      </c>
      <c r="AX88">
        <f>+STDEV(AX71:AX84)</f>
        <v>0.6566896739600423</v>
      </c>
      <c r="BF88" t="s">
        <v>29</v>
      </c>
      <c r="BG88">
        <f>+(BG87/SQRT(BD86))</f>
        <v>0.18137111146581389</v>
      </c>
    </row>
    <row r="89" spans="1:68">
      <c r="C89" t="s">
        <v>30</v>
      </c>
      <c r="E89">
        <f>+(E88/E86)*100</f>
        <v>9.2452883856845141</v>
      </c>
      <c r="M89" t="s">
        <v>30</v>
      </c>
      <c r="N89">
        <f>+(N88/N86)*100</f>
        <v>10.425450896539184</v>
      </c>
      <c r="V89" t="s">
        <v>30</v>
      </c>
      <c r="W89">
        <f>+(W88/W86)*100</f>
        <v>5.4084720493878251</v>
      </c>
      <c r="AE89" t="s">
        <v>30</v>
      </c>
      <c r="AF89">
        <f>+(AF88/AF86)*100</f>
        <v>14.350357832873687</v>
      </c>
      <c r="AN89" t="s">
        <v>29</v>
      </c>
      <c r="AO89">
        <f>+(AO88/SQRT(AL87))</f>
        <v>4.6827340276578928E-2</v>
      </c>
      <c r="AW89" t="s">
        <v>29</v>
      </c>
      <c r="AX89">
        <f>+(AX88/SQRT(AU87))</f>
        <v>0.17550769781362596</v>
      </c>
      <c r="BF89" t="s">
        <v>30</v>
      </c>
      <c r="BG89">
        <f>+(BG88/BG86)*100</f>
        <v>13.922055957567951</v>
      </c>
    </row>
    <row r="90" spans="1:68">
      <c r="AN90" t="s">
        <v>30</v>
      </c>
      <c r="AO90">
        <f>+(AO89/AO87)*100</f>
        <v>8.8290486706332469</v>
      </c>
      <c r="AW90" t="s">
        <v>30</v>
      </c>
      <c r="AX90">
        <f>+(AX89/AX87)*100</f>
        <v>9.0446016036601815</v>
      </c>
    </row>
    <row r="93" spans="1:68">
      <c r="A93" s="5" t="s">
        <v>6</v>
      </c>
      <c r="B93" s="1">
        <v>36286</v>
      </c>
      <c r="J93" s="2" t="s">
        <v>7</v>
      </c>
      <c r="K93" s="6">
        <v>36287</v>
      </c>
      <c r="S93" s="2" t="s">
        <v>8</v>
      </c>
      <c r="T93" s="6">
        <v>36293</v>
      </c>
      <c r="AB93" s="2" t="s">
        <v>9</v>
      </c>
      <c r="AC93" s="6">
        <v>36293</v>
      </c>
      <c r="AK93" s="5" t="s">
        <v>6</v>
      </c>
      <c r="AL93" s="1">
        <v>36293</v>
      </c>
      <c r="AT93" s="2" t="s">
        <v>7</v>
      </c>
      <c r="AU93" s="6">
        <v>36294</v>
      </c>
      <c r="BC93" s="2" t="s">
        <v>8</v>
      </c>
      <c r="BD93" s="6">
        <v>36288</v>
      </c>
      <c r="BL93" s="2" t="s">
        <v>9</v>
      </c>
      <c r="BM93" s="6">
        <v>36299</v>
      </c>
    </row>
    <row r="94" spans="1:68">
      <c r="A94" s="10" t="s">
        <v>34</v>
      </c>
      <c r="J94" s="10" t="s">
        <v>34</v>
      </c>
      <c r="S94" s="10" t="s">
        <v>34</v>
      </c>
      <c r="AB94" s="10" t="s">
        <v>34</v>
      </c>
      <c r="AK94" s="10" t="s">
        <v>34</v>
      </c>
      <c r="AT94" s="10" t="s">
        <v>34</v>
      </c>
      <c r="BC94" s="10" t="s">
        <v>34</v>
      </c>
      <c r="BL94" s="10" t="s">
        <v>34</v>
      </c>
    </row>
    <row r="95" spans="1:68">
      <c r="S95" t="s">
        <v>11</v>
      </c>
      <c r="T95" s="4">
        <v>0.49199999999999999</v>
      </c>
      <c r="AB95" t="s">
        <v>11</v>
      </c>
      <c r="AC95" s="4">
        <v>0.49199999999999999</v>
      </c>
      <c r="AT95" t="s">
        <v>11</v>
      </c>
      <c r="AU95" s="4">
        <v>0.49199999999999999</v>
      </c>
    </row>
    <row r="96" spans="1:68">
      <c r="A96" t="s">
        <v>11</v>
      </c>
      <c r="B96" s="4">
        <v>0.49199999999999999</v>
      </c>
      <c r="J96" t="s">
        <v>11</v>
      </c>
      <c r="K96" s="4">
        <v>0.49199999999999999</v>
      </c>
      <c r="U96" t="s">
        <v>35</v>
      </c>
      <c r="V96" t="s">
        <v>15</v>
      </c>
      <c r="W96" t="s">
        <v>36</v>
      </c>
      <c r="X96" t="s">
        <v>19</v>
      </c>
      <c r="AD96" t="s">
        <v>35</v>
      </c>
      <c r="AE96" t="s">
        <v>15</v>
      </c>
      <c r="AF96" t="s">
        <v>36</v>
      </c>
      <c r="AH96" t="s">
        <v>19</v>
      </c>
      <c r="AK96" t="s">
        <v>11</v>
      </c>
      <c r="AL96" s="4">
        <v>0.49199999999999999</v>
      </c>
      <c r="AV96" t="s">
        <v>35</v>
      </c>
      <c r="AW96" t="s">
        <v>15</v>
      </c>
      <c r="AX96" t="s">
        <v>36</v>
      </c>
      <c r="AY96" t="s">
        <v>19</v>
      </c>
      <c r="BC96" t="s">
        <v>11</v>
      </c>
      <c r="BD96" s="4">
        <v>0.49199999999999999</v>
      </c>
      <c r="BL96" t="s">
        <v>11</v>
      </c>
      <c r="BM96" s="4">
        <v>0.49199999999999999</v>
      </c>
    </row>
    <row r="97" spans="1:69">
      <c r="C97" t="s">
        <v>35</v>
      </c>
      <c r="D97" t="s">
        <v>15</v>
      </c>
      <c r="E97" t="s">
        <v>36</v>
      </c>
      <c r="F97" t="s">
        <v>19</v>
      </c>
      <c r="L97" t="s">
        <v>35</v>
      </c>
      <c r="M97" t="s">
        <v>15</v>
      </c>
      <c r="N97" t="s">
        <v>36</v>
      </c>
      <c r="O97" t="s">
        <v>19</v>
      </c>
      <c r="S97" s="3" t="s">
        <v>21</v>
      </c>
      <c r="T97" s="4">
        <v>1</v>
      </c>
      <c r="U97">
        <v>4.2999999999999997E-2</v>
      </c>
      <c r="X97" t="s">
        <v>22</v>
      </c>
      <c r="AB97" s="3" t="s">
        <v>21</v>
      </c>
      <c r="AC97" s="4">
        <v>1</v>
      </c>
      <c r="AE97">
        <v>0.44400000000000001</v>
      </c>
      <c r="AH97" t="s">
        <v>22</v>
      </c>
      <c r="AM97" t="s">
        <v>35</v>
      </c>
      <c r="AN97" t="s">
        <v>15</v>
      </c>
      <c r="AO97" t="s">
        <v>36</v>
      </c>
      <c r="AP97" t="s">
        <v>19</v>
      </c>
      <c r="AT97" s="3" t="s">
        <v>21</v>
      </c>
      <c r="AU97" s="4">
        <v>1</v>
      </c>
      <c r="AV97">
        <v>4.2999999999999997E-2</v>
      </c>
      <c r="AW97">
        <v>0.20100000000000001</v>
      </c>
      <c r="AX97">
        <f t="shared" ref="AX97:AX105" si="36">+AW97-AV$113</f>
        <v>0.15750000000000003</v>
      </c>
      <c r="AY97" t="s">
        <v>22</v>
      </c>
      <c r="BE97" t="s">
        <v>35</v>
      </c>
      <c r="BF97" t="s">
        <v>15</v>
      </c>
      <c r="BG97" t="s">
        <v>36</v>
      </c>
      <c r="BH97" t="s">
        <v>19</v>
      </c>
      <c r="BN97" t="s">
        <v>35</v>
      </c>
      <c r="BO97" t="s">
        <v>15</v>
      </c>
      <c r="BP97" t="s">
        <v>36</v>
      </c>
      <c r="BQ97" t="s">
        <v>19</v>
      </c>
    </row>
    <row r="98" spans="1:69">
      <c r="A98" s="3" t="s">
        <v>21</v>
      </c>
      <c r="B98" s="4">
        <v>1</v>
      </c>
      <c r="F98" t="s">
        <v>22</v>
      </c>
      <c r="J98" s="3" t="s">
        <v>21</v>
      </c>
      <c r="K98" s="4">
        <v>1</v>
      </c>
      <c r="M98">
        <v>0.434</v>
      </c>
      <c r="N98">
        <f>+M98-L$113</f>
        <v>0.38200000000000001</v>
      </c>
      <c r="O98" t="s">
        <v>22</v>
      </c>
      <c r="T98" s="4">
        <v>2</v>
      </c>
      <c r="V98">
        <v>0.69199999999999995</v>
      </c>
      <c r="W98" s="13">
        <f t="shared" ref="W98:W107" si="37">+V98-U$112</f>
        <v>0.64766666666666661</v>
      </c>
      <c r="X98" t="s">
        <v>22</v>
      </c>
      <c r="AC98" s="4">
        <v>2</v>
      </c>
      <c r="AD98">
        <v>4.5999999999999999E-2</v>
      </c>
      <c r="AE98">
        <v>0.192</v>
      </c>
      <c r="AF98" s="13">
        <f t="shared" ref="AF98:AF103" si="38">+AE97-AD$112</f>
        <v>0.39700000000000002</v>
      </c>
      <c r="AG98" s="13"/>
      <c r="AH98" t="s">
        <v>22</v>
      </c>
      <c r="AK98" s="3" t="s">
        <v>21</v>
      </c>
      <c r="AL98" s="4">
        <v>1</v>
      </c>
      <c r="AM98">
        <v>4.3999999999999997E-2</v>
      </c>
      <c r="AN98">
        <v>0.54700000000000004</v>
      </c>
      <c r="AO98" s="13">
        <f t="shared" ref="AO98:AO108" si="39">+AN98-AM$113</f>
        <v>0.50383333333333336</v>
      </c>
      <c r="AP98" t="s">
        <v>22</v>
      </c>
      <c r="AU98" s="4">
        <v>2</v>
      </c>
      <c r="AW98">
        <v>0.247</v>
      </c>
      <c r="AX98">
        <f t="shared" si="36"/>
        <v>0.20350000000000001</v>
      </c>
      <c r="AY98" t="s">
        <v>22</v>
      </c>
      <c r="BC98" s="3" t="s">
        <v>21</v>
      </c>
      <c r="BD98" s="4">
        <v>1</v>
      </c>
      <c r="BE98">
        <v>0.04</v>
      </c>
      <c r="BF98">
        <v>0.19400000000000001</v>
      </c>
      <c r="BG98" s="13">
        <f t="shared" ref="BG98:BG111" si="40">+BF98-BE$113</f>
        <v>0.15307692307692308</v>
      </c>
      <c r="BH98" t="s">
        <v>22</v>
      </c>
      <c r="BL98" t="s">
        <v>23</v>
      </c>
      <c r="BM98" s="4">
        <v>1</v>
      </c>
      <c r="BN98">
        <v>4.8000000000000001E-2</v>
      </c>
      <c r="BO98">
        <v>0.26900000000000002</v>
      </c>
      <c r="BP98">
        <f>+BO98-BN$107</f>
        <v>0.22666666666666668</v>
      </c>
      <c r="BQ98" t="s">
        <v>22</v>
      </c>
    </row>
    <row r="99" spans="1:69">
      <c r="B99" s="4">
        <v>2</v>
      </c>
      <c r="D99">
        <v>0.42</v>
      </c>
      <c r="E99" s="13">
        <f>+D99-C$113</f>
        <v>0.376</v>
      </c>
      <c r="F99" t="s">
        <v>22</v>
      </c>
      <c r="K99" s="4">
        <v>2</v>
      </c>
      <c r="L99">
        <v>5.2999999999999999E-2</v>
      </c>
      <c r="M99">
        <v>0.52200000000000002</v>
      </c>
      <c r="N99">
        <f>+M99-L$113</f>
        <v>0.47000000000000003</v>
      </c>
      <c r="O99" t="s">
        <v>22</v>
      </c>
      <c r="T99" s="4">
        <v>3</v>
      </c>
      <c r="V99">
        <v>0.25</v>
      </c>
      <c r="W99" s="13">
        <f t="shared" si="37"/>
        <v>0.20566666666666666</v>
      </c>
      <c r="X99" t="s">
        <v>22</v>
      </c>
      <c r="AC99" s="4">
        <v>3</v>
      </c>
      <c r="AD99">
        <v>4.8000000000000001E-2</v>
      </c>
      <c r="AE99">
        <v>0.47199999999999998</v>
      </c>
      <c r="AF99" s="13">
        <f t="shared" si="38"/>
        <v>0.14500000000000002</v>
      </c>
      <c r="AG99" s="13"/>
      <c r="AH99" t="s">
        <v>22</v>
      </c>
      <c r="AL99" s="4">
        <v>2</v>
      </c>
      <c r="AM99">
        <v>4.2999999999999997E-2</v>
      </c>
      <c r="AN99">
        <v>0.52</v>
      </c>
      <c r="AO99" s="13">
        <f t="shared" si="39"/>
        <v>0.47683333333333333</v>
      </c>
      <c r="AP99" t="s">
        <v>22</v>
      </c>
      <c r="AU99" s="4">
        <v>3</v>
      </c>
      <c r="AV99">
        <v>4.2999999999999997E-2</v>
      </c>
      <c r="AW99">
        <v>0.128</v>
      </c>
      <c r="AX99">
        <f t="shared" si="36"/>
        <v>8.450000000000002E-2</v>
      </c>
      <c r="AY99" t="s">
        <v>22</v>
      </c>
      <c r="BD99" s="4">
        <v>2</v>
      </c>
      <c r="BE99">
        <v>0.04</v>
      </c>
      <c r="BF99">
        <v>0.23599999999999999</v>
      </c>
      <c r="BG99" s="13">
        <f t="shared" si="40"/>
        <v>0.19507692307692306</v>
      </c>
      <c r="BH99" t="s">
        <v>22</v>
      </c>
      <c r="BM99" s="4">
        <v>2</v>
      </c>
      <c r="BQ99" t="s">
        <v>22</v>
      </c>
    </row>
    <row r="100" spans="1:69">
      <c r="B100" s="4">
        <v>3</v>
      </c>
      <c r="C100">
        <v>4.5999999999999999E-2</v>
      </c>
      <c r="D100">
        <v>8.5999999999999993E-2</v>
      </c>
      <c r="E100" s="13">
        <f>+D100-C$113</f>
        <v>4.1999999999999996E-2</v>
      </c>
      <c r="F100" t="s">
        <v>22</v>
      </c>
      <c r="K100" s="4">
        <v>3</v>
      </c>
      <c r="M100">
        <v>0.31900000000000001</v>
      </c>
      <c r="N100">
        <f>+M100-L$113</f>
        <v>0.26700000000000002</v>
      </c>
      <c r="O100" t="s">
        <v>22</v>
      </c>
      <c r="T100" s="4">
        <v>4</v>
      </c>
      <c r="V100">
        <v>0.52200000000000002</v>
      </c>
      <c r="W100" s="13">
        <f t="shared" si="37"/>
        <v>0.47766666666666668</v>
      </c>
      <c r="X100" t="s">
        <v>22</v>
      </c>
      <c r="AC100" s="4">
        <v>4</v>
      </c>
      <c r="AE100">
        <v>0.72199999999999998</v>
      </c>
      <c r="AF100" s="13">
        <f t="shared" si="38"/>
        <v>0.42499999999999999</v>
      </c>
      <c r="AG100" s="13"/>
      <c r="AH100" t="s">
        <v>22</v>
      </c>
      <c r="AL100" s="4">
        <v>3</v>
      </c>
      <c r="AM100">
        <v>4.3999999999999997E-2</v>
      </c>
      <c r="AN100">
        <v>0.71599999999999997</v>
      </c>
      <c r="AO100" s="13">
        <f t="shared" si="39"/>
        <v>0.67283333333333328</v>
      </c>
      <c r="AP100" t="s">
        <v>22</v>
      </c>
      <c r="AU100" s="4">
        <v>4</v>
      </c>
      <c r="AW100">
        <v>0.21099999999999999</v>
      </c>
      <c r="AX100">
        <f t="shared" si="36"/>
        <v>0.16750000000000001</v>
      </c>
      <c r="AY100" t="s">
        <v>22</v>
      </c>
      <c r="BD100" s="4">
        <v>3</v>
      </c>
      <c r="BE100">
        <v>4.8000000000000001E-2</v>
      </c>
      <c r="BF100">
        <v>0.44</v>
      </c>
      <c r="BG100" s="13">
        <f t="shared" si="40"/>
        <v>0.39907692307692311</v>
      </c>
      <c r="BH100" t="s">
        <v>22</v>
      </c>
      <c r="BM100" s="4">
        <v>3</v>
      </c>
      <c r="BN100">
        <v>4.1000000000000002E-2</v>
      </c>
      <c r="BO100">
        <v>0.26300000000000001</v>
      </c>
      <c r="BP100">
        <f t="shared" ref="BP100:BP105" si="41">+BO100-BN$107</f>
        <v>0.22066666666666668</v>
      </c>
      <c r="BQ100" t="s">
        <v>22</v>
      </c>
    </row>
    <row r="101" spans="1:69">
      <c r="B101" s="4">
        <v>4</v>
      </c>
      <c r="D101">
        <v>0.70599999999999996</v>
      </c>
      <c r="E101" s="13">
        <f>+D101-C$113</f>
        <v>0.66199999999999992</v>
      </c>
      <c r="F101" t="s">
        <v>22</v>
      </c>
      <c r="K101" s="4">
        <v>4</v>
      </c>
      <c r="L101">
        <v>5.2999999999999999E-2</v>
      </c>
      <c r="M101">
        <v>0.52100000000000002</v>
      </c>
      <c r="N101">
        <f>+M101-L$113</f>
        <v>0.46900000000000003</v>
      </c>
      <c r="O101" t="s">
        <v>22</v>
      </c>
      <c r="T101" s="4">
        <v>5</v>
      </c>
      <c r="U101">
        <v>0.04</v>
      </c>
      <c r="V101">
        <v>0.41699999999999998</v>
      </c>
      <c r="W101" s="13">
        <f t="shared" si="37"/>
        <v>0.37266666666666665</v>
      </c>
      <c r="X101" t="s">
        <v>22</v>
      </c>
      <c r="AC101" s="4">
        <v>5</v>
      </c>
      <c r="AE101">
        <v>0.38900000000000001</v>
      </c>
      <c r="AF101" s="13">
        <f t="shared" si="38"/>
        <v>0.67499999999999993</v>
      </c>
      <c r="AG101" s="13"/>
      <c r="AH101" t="s">
        <v>22</v>
      </c>
      <c r="AL101" s="4">
        <v>4</v>
      </c>
      <c r="AM101">
        <v>4.2999999999999997E-2</v>
      </c>
      <c r="AN101">
        <v>0.61499999999999999</v>
      </c>
      <c r="AO101" s="13">
        <f t="shared" si="39"/>
        <v>0.5718333333333333</v>
      </c>
      <c r="AP101" t="s">
        <v>22</v>
      </c>
      <c r="AU101" s="4">
        <v>5</v>
      </c>
      <c r="AV101">
        <v>4.2999999999999997E-2</v>
      </c>
      <c r="AW101">
        <v>0.36199999999999999</v>
      </c>
      <c r="AX101">
        <f t="shared" si="36"/>
        <v>0.31850000000000001</v>
      </c>
      <c r="AY101" t="s">
        <v>22</v>
      </c>
      <c r="BD101" s="4">
        <v>4</v>
      </c>
      <c r="BE101">
        <v>0.04</v>
      </c>
      <c r="BF101">
        <v>0.16400000000000001</v>
      </c>
      <c r="BG101" s="13">
        <f t="shared" si="40"/>
        <v>0.12307692307692308</v>
      </c>
      <c r="BH101" t="s">
        <v>22</v>
      </c>
      <c r="BM101" s="4">
        <v>4</v>
      </c>
      <c r="BN101">
        <v>4.1000000000000002E-2</v>
      </c>
      <c r="BO101">
        <v>0.129</v>
      </c>
      <c r="BP101">
        <f t="shared" si="41"/>
        <v>8.666666666666667E-2</v>
      </c>
      <c r="BQ101" t="s">
        <v>22</v>
      </c>
    </row>
    <row r="102" spans="1:69">
      <c r="B102" s="4">
        <v>5</v>
      </c>
      <c r="D102">
        <v>0.81599999999999995</v>
      </c>
      <c r="E102" s="13">
        <f>+D102-C$113</f>
        <v>0.77199999999999991</v>
      </c>
      <c r="F102" t="s">
        <v>22</v>
      </c>
      <c r="K102" s="4">
        <v>5</v>
      </c>
      <c r="M102">
        <v>0.69</v>
      </c>
      <c r="N102">
        <f>+M102-L$113</f>
        <v>0.6379999999999999</v>
      </c>
      <c r="O102" t="s">
        <v>22</v>
      </c>
      <c r="S102" t="s">
        <v>24</v>
      </c>
      <c r="T102">
        <v>6</v>
      </c>
      <c r="U102">
        <v>4.7E-2</v>
      </c>
      <c r="V102">
        <v>0.41299999999999998</v>
      </c>
      <c r="W102" s="13">
        <f t="shared" si="37"/>
        <v>0.36866666666666664</v>
      </c>
      <c r="X102" t="s">
        <v>22</v>
      </c>
      <c r="AB102" t="s">
        <v>24</v>
      </c>
      <c r="AC102">
        <v>6</v>
      </c>
      <c r="AE102">
        <v>0.59599999999999997</v>
      </c>
      <c r="AF102" s="13">
        <f t="shared" si="38"/>
        <v>0.34200000000000003</v>
      </c>
      <c r="AG102" s="13"/>
      <c r="AH102" t="s">
        <v>22</v>
      </c>
      <c r="AL102" s="4">
        <v>5</v>
      </c>
      <c r="AM102">
        <v>4.2999999999999997E-2</v>
      </c>
      <c r="AN102">
        <v>0.33500000000000002</v>
      </c>
      <c r="AO102" s="13">
        <f t="shared" si="39"/>
        <v>0.29183333333333339</v>
      </c>
      <c r="AP102" t="s">
        <v>22</v>
      </c>
      <c r="AT102" t="s">
        <v>24</v>
      </c>
      <c r="AU102">
        <v>6</v>
      </c>
      <c r="AV102">
        <v>4.3999999999999997E-2</v>
      </c>
      <c r="AW102">
        <v>0.439</v>
      </c>
      <c r="AX102">
        <f t="shared" si="36"/>
        <v>0.39550000000000002</v>
      </c>
      <c r="AY102" t="s">
        <v>22</v>
      </c>
      <c r="BD102" s="4">
        <v>5</v>
      </c>
      <c r="BE102">
        <v>0.04</v>
      </c>
      <c r="BF102">
        <v>0.23499999999999999</v>
      </c>
      <c r="BG102" s="13">
        <f t="shared" si="40"/>
        <v>0.19407692307692306</v>
      </c>
      <c r="BH102" t="s">
        <v>22</v>
      </c>
      <c r="BM102" s="4">
        <v>5</v>
      </c>
      <c r="BN102">
        <v>4.2999999999999997E-2</v>
      </c>
      <c r="BO102">
        <v>0.20300000000000001</v>
      </c>
      <c r="BP102">
        <f t="shared" si="41"/>
        <v>0.16066666666666668</v>
      </c>
      <c r="BQ102" t="s">
        <v>22</v>
      </c>
    </row>
    <row r="103" spans="1:69">
      <c r="A103" t="s">
        <v>24</v>
      </c>
      <c r="B103">
        <v>6</v>
      </c>
      <c r="E103" s="13"/>
      <c r="F103" t="s">
        <v>25</v>
      </c>
      <c r="J103" t="s">
        <v>24</v>
      </c>
      <c r="K103">
        <v>6</v>
      </c>
      <c r="O103" t="s">
        <v>22</v>
      </c>
      <c r="S103">
        <v>2</v>
      </c>
      <c r="T103">
        <v>7</v>
      </c>
      <c r="U103">
        <v>4.7E-2</v>
      </c>
      <c r="V103">
        <v>0.126</v>
      </c>
      <c r="W103" s="13">
        <f t="shared" si="37"/>
        <v>8.1666666666666665E-2</v>
      </c>
      <c r="X103" t="s">
        <v>25</v>
      </c>
      <c r="AB103">
        <v>2</v>
      </c>
      <c r="AC103">
        <v>7</v>
      </c>
      <c r="AE103">
        <v>0.52700000000000002</v>
      </c>
      <c r="AF103" s="13">
        <f t="shared" si="38"/>
        <v>0.54899999999999993</v>
      </c>
      <c r="AG103" s="13"/>
      <c r="AH103" t="s">
        <v>22</v>
      </c>
      <c r="AK103" t="s">
        <v>24</v>
      </c>
      <c r="AL103">
        <v>6</v>
      </c>
      <c r="AM103">
        <v>4.3999999999999997E-2</v>
      </c>
      <c r="AN103">
        <v>0.54300000000000004</v>
      </c>
      <c r="AO103" s="13">
        <f t="shared" si="39"/>
        <v>0.49983333333333335</v>
      </c>
      <c r="AP103" t="s">
        <v>22</v>
      </c>
      <c r="AT103">
        <v>2</v>
      </c>
      <c r="AU103">
        <v>7</v>
      </c>
      <c r="AW103">
        <v>0.36299999999999999</v>
      </c>
      <c r="AX103">
        <f t="shared" si="36"/>
        <v>0.31950000000000001</v>
      </c>
      <c r="AY103" t="s">
        <v>22</v>
      </c>
      <c r="BC103" t="s">
        <v>24</v>
      </c>
      <c r="BD103">
        <v>6</v>
      </c>
      <c r="BE103">
        <v>0.04</v>
      </c>
      <c r="BF103">
        <v>0.128</v>
      </c>
      <c r="BG103" s="13">
        <f t="shared" si="40"/>
        <v>8.707692307692308E-2</v>
      </c>
      <c r="BH103" t="s">
        <v>22</v>
      </c>
      <c r="BM103">
        <v>6</v>
      </c>
      <c r="BN103">
        <v>0.04</v>
      </c>
      <c r="BO103">
        <v>0.115</v>
      </c>
      <c r="BP103">
        <f t="shared" si="41"/>
        <v>7.2666666666666671E-2</v>
      </c>
      <c r="BQ103" t="s">
        <v>22</v>
      </c>
    </row>
    <row r="104" spans="1:69">
      <c r="A104">
        <v>2</v>
      </c>
      <c r="B104">
        <v>7</v>
      </c>
      <c r="C104">
        <v>4.2000000000000003E-2</v>
      </c>
      <c r="D104">
        <v>0.184</v>
      </c>
      <c r="E104" s="13">
        <f>+D104-C$113</f>
        <v>0.14000000000000001</v>
      </c>
      <c r="F104" t="s">
        <v>25</v>
      </c>
      <c r="J104">
        <v>2</v>
      </c>
      <c r="K104">
        <v>7</v>
      </c>
      <c r="M104">
        <v>0.255</v>
      </c>
      <c r="N104">
        <f>+M104-L$113</f>
        <v>0.20300000000000001</v>
      </c>
      <c r="O104" t="s">
        <v>22</v>
      </c>
      <c r="S104">
        <v>3</v>
      </c>
      <c r="T104">
        <v>8</v>
      </c>
      <c r="U104">
        <v>4.3999999999999997E-2</v>
      </c>
      <c r="V104">
        <v>0.183</v>
      </c>
      <c r="W104" s="13">
        <f t="shared" si="37"/>
        <v>0.13866666666666666</v>
      </c>
      <c r="X104" t="s">
        <v>25</v>
      </c>
      <c r="AB104">
        <v>3</v>
      </c>
      <c r="AC104">
        <v>8</v>
      </c>
      <c r="AE104" t="s">
        <v>37</v>
      </c>
      <c r="AH104" t="s">
        <v>25</v>
      </c>
      <c r="AK104">
        <v>2</v>
      </c>
      <c r="AL104">
        <v>7</v>
      </c>
      <c r="AM104">
        <v>4.3999999999999997E-2</v>
      </c>
      <c r="AN104">
        <v>0.68100000000000005</v>
      </c>
      <c r="AO104" s="13">
        <f t="shared" si="39"/>
        <v>0.63783333333333336</v>
      </c>
      <c r="AP104" t="s">
        <v>22</v>
      </c>
      <c r="AT104">
        <v>3</v>
      </c>
      <c r="AU104">
        <v>8</v>
      </c>
      <c r="AW104">
        <v>0.182</v>
      </c>
      <c r="AX104">
        <f t="shared" si="36"/>
        <v>0.13850000000000001</v>
      </c>
      <c r="AY104" t="s">
        <v>22</v>
      </c>
      <c r="BC104">
        <v>2</v>
      </c>
      <c r="BD104">
        <v>7</v>
      </c>
      <c r="BF104">
        <v>0.36599999999999999</v>
      </c>
      <c r="BG104" s="13">
        <f t="shared" si="40"/>
        <v>0.3250769230769231</v>
      </c>
      <c r="BH104" t="s">
        <v>22</v>
      </c>
      <c r="BM104">
        <v>7</v>
      </c>
      <c r="BO104">
        <v>0.24199999999999999</v>
      </c>
      <c r="BP104">
        <f t="shared" si="41"/>
        <v>0.19966666666666666</v>
      </c>
      <c r="BQ104" t="s">
        <v>22</v>
      </c>
    </row>
    <row r="105" spans="1:69">
      <c r="A105">
        <v>3</v>
      </c>
      <c r="B105">
        <v>8</v>
      </c>
      <c r="E105" s="13"/>
      <c r="F105" t="s">
        <v>25</v>
      </c>
      <c r="J105">
        <v>3</v>
      </c>
      <c r="K105">
        <v>8</v>
      </c>
      <c r="L105">
        <v>5.2999999999999999E-2</v>
      </c>
      <c r="M105">
        <v>0.23300000000000001</v>
      </c>
      <c r="N105">
        <f>+M105-L$113</f>
        <v>0.18099999999999999</v>
      </c>
      <c r="O105" t="s">
        <v>25</v>
      </c>
      <c r="S105">
        <v>4</v>
      </c>
      <c r="T105">
        <v>9</v>
      </c>
      <c r="V105">
        <v>0.30099999999999999</v>
      </c>
      <c r="W105" s="13">
        <f t="shared" si="37"/>
        <v>0.25666666666666665</v>
      </c>
      <c r="X105" t="s">
        <v>25</v>
      </c>
      <c r="AB105">
        <v>4</v>
      </c>
      <c r="AC105">
        <v>9</v>
      </c>
      <c r="AH105" t="s">
        <v>25</v>
      </c>
      <c r="AK105">
        <v>3</v>
      </c>
      <c r="AL105">
        <v>8</v>
      </c>
      <c r="AM105">
        <v>4.2000000000000003E-2</v>
      </c>
      <c r="AN105">
        <v>0.20499999999999999</v>
      </c>
      <c r="AO105" s="13">
        <f t="shared" si="39"/>
        <v>0.16183333333333333</v>
      </c>
      <c r="AP105" t="s">
        <v>25</v>
      </c>
      <c r="AT105">
        <v>4</v>
      </c>
      <c r="AU105">
        <v>9</v>
      </c>
      <c r="AW105">
        <v>0.36299999999999999</v>
      </c>
      <c r="AX105">
        <f t="shared" si="36"/>
        <v>0.31950000000000001</v>
      </c>
      <c r="AY105" t="s">
        <v>25</v>
      </c>
      <c r="BC105">
        <v>3</v>
      </c>
      <c r="BD105">
        <v>8</v>
      </c>
      <c r="BE105">
        <v>4.1000000000000002E-2</v>
      </c>
      <c r="BF105">
        <v>0.128</v>
      </c>
      <c r="BG105" s="13">
        <f t="shared" si="40"/>
        <v>8.707692307692308E-2</v>
      </c>
      <c r="BH105" t="s">
        <v>25</v>
      </c>
      <c r="BM105">
        <v>8</v>
      </c>
      <c r="BN105">
        <v>4.1000000000000002E-2</v>
      </c>
      <c r="BO105">
        <v>0.21199999999999999</v>
      </c>
      <c r="BP105">
        <f t="shared" si="41"/>
        <v>0.16966666666666666</v>
      </c>
      <c r="BQ105" t="s">
        <v>22</v>
      </c>
    </row>
    <row r="106" spans="1:69">
      <c r="A106">
        <v>4</v>
      </c>
      <c r="B106">
        <v>9</v>
      </c>
      <c r="C106">
        <v>4.2000000000000003E-2</v>
      </c>
      <c r="D106">
        <v>0.27300000000000002</v>
      </c>
      <c r="E106" s="13">
        <f>+D106-C$113</f>
        <v>0.22900000000000004</v>
      </c>
      <c r="F106" t="s">
        <v>25</v>
      </c>
      <c r="J106">
        <v>4</v>
      </c>
      <c r="K106">
        <v>9</v>
      </c>
      <c r="O106" t="s">
        <v>25</v>
      </c>
      <c r="S106">
        <v>5</v>
      </c>
      <c r="T106">
        <v>10</v>
      </c>
      <c r="V106">
        <v>0.16200000000000001</v>
      </c>
      <c r="W106" s="13">
        <f t="shared" si="37"/>
        <v>0.11766666666666667</v>
      </c>
      <c r="X106" t="s">
        <v>25</v>
      </c>
      <c r="AB106">
        <v>5</v>
      </c>
      <c r="AC106">
        <v>10</v>
      </c>
      <c r="AH106" t="s">
        <v>25</v>
      </c>
      <c r="AK106">
        <v>4</v>
      </c>
      <c r="AL106">
        <v>9</v>
      </c>
      <c r="AM106">
        <v>4.2000000000000003E-2</v>
      </c>
      <c r="AN106">
        <v>0.16500000000000001</v>
      </c>
      <c r="AO106" s="13">
        <f t="shared" si="39"/>
        <v>0.12183333333333335</v>
      </c>
      <c r="AP106" t="s">
        <v>25</v>
      </c>
      <c r="AT106">
        <v>5</v>
      </c>
      <c r="AU106">
        <v>10</v>
      </c>
      <c r="AV106">
        <v>4.5999999999999999E-2</v>
      </c>
      <c r="AY106" t="s">
        <v>25</v>
      </c>
      <c r="BC106">
        <v>4</v>
      </c>
      <c r="BD106">
        <v>9</v>
      </c>
      <c r="BE106">
        <v>0.04</v>
      </c>
      <c r="BF106">
        <v>0.13300000000000001</v>
      </c>
      <c r="BG106" s="13">
        <f t="shared" si="40"/>
        <v>9.2076923076923084E-2</v>
      </c>
      <c r="BH106" t="s">
        <v>25</v>
      </c>
    </row>
    <row r="107" spans="1:69">
      <c r="A107">
        <v>5</v>
      </c>
      <c r="B107">
        <v>10</v>
      </c>
      <c r="C107">
        <v>4.2999999999999997E-2</v>
      </c>
      <c r="D107">
        <v>0.29799999999999999</v>
      </c>
      <c r="E107" s="13">
        <f>+D107-C$113</f>
        <v>0.254</v>
      </c>
      <c r="F107" t="s">
        <v>25</v>
      </c>
      <c r="J107">
        <v>5</v>
      </c>
      <c r="K107">
        <v>10</v>
      </c>
      <c r="M107">
        <v>0.375</v>
      </c>
      <c r="N107">
        <f>+M107-L$113</f>
        <v>0.32300000000000001</v>
      </c>
      <c r="O107" t="s">
        <v>25</v>
      </c>
      <c r="S107">
        <v>6</v>
      </c>
      <c r="T107">
        <v>11</v>
      </c>
      <c r="V107">
        <v>0.13300000000000001</v>
      </c>
      <c r="W107" s="13">
        <f t="shared" si="37"/>
        <v>8.8666666666666671E-2</v>
      </c>
      <c r="X107" t="s">
        <v>25</v>
      </c>
      <c r="AB107">
        <v>6</v>
      </c>
      <c r="AC107">
        <v>11</v>
      </c>
      <c r="AH107" t="s">
        <v>25</v>
      </c>
      <c r="AK107">
        <v>5</v>
      </c>
      <c r="AL107">
        <v>10</v>
      </c>
      <c r="AM107">
        <v>4.3999999999999997E-2</v>
      </c>
      <c r="AN107">
        <v>0.36299999999999999</v>
      </c>
      <c r="AO107" s="13">
        <f t="shared" si="39"/>
        <v>0.3198333333333333</v>
      </c>
      <c r="AP107" t="s">
        <v>25</v>
      </c>
      <c r="AT107">
        <v>6</v>
      </c>
      <c r="AU107">
        <v>11</v>
      </c>
      <c r="AV107">
        <v>4.2999999999999997E-2</v>
      </c>
      <c r="AW107">
        <v>0.16</v>
      </c>
      <c r="AX107">
        <f>+AW107-AV$113</f>
        <v>0.11650000000000002</v>
      </c>
      <c r="AY107" t="s">
        <v>25</v>
      </c>
      <c r="BC107">
        <v>5</v>
      </c>
      <c r="BD107">
        <v>10</v>
      </c>
      <c r="BE107">
        <v>4.1000000000000002E-2</v>
      </c>
      <c r="BF107">
        <v>0.30499999999999999</v>
      </c>
      <c r="BG107" s="13">
        <f t="shared" si="40"/>
        <v>0.2640769230769231</v>
      </c>
      <c r="BH107" t="s">
        <v>25</v>
      </c>
      <c r="BL107" t="s">
        <v>26</v>
      </c>
      <c r="BM107">
        <v>7</v>
      </c>
      <c r="BN107">
        <f>+AVERAGE(BN92:BN105)</f>
        <v>4.2333333333333334E-2</v>
      </c>
      <c r="BO107" t="s">
        <v>27</v>
      </c>
      <c r="BP107">
        <f>+AVERAGE(BP98:BP105)</f>
        <v>0.16238095238095238</v>
      </c>
    </row>
    <row r="108" spans="1:69">
      <c r="A108">
        <v>6</v>
      </c>
      <c r="B108">
        <v>11</v>
      </c>
      <c r="D108">
        <v>0.14899999999999999</v>
      </c>
      <c r="E108" s="13">
        <f>+D108-C$113</f>
        <v>0.105</v>
      </c>
      <c r="F108" t="s">
        <v>25</v>
      </c>
      <c r="J108">
        <v>6</v>
      </c>
      <c r="K108">
        <v>11</v>
      </c>
      <c r="M108">
        <v>0.40600000000000003</v>
      </c>
      <c r="N108">
        <f>+M108-L$113</f>
        <v>0.35400000000000004</v>
      </c>
      <c r="O108" t="s">
        <v>25</v>
      </c>
      <c r="S108">
        <v>7</v>
      </c>
      <c r="T108">
        <v>12</v>
      </c>
      <c r="W108" s="13"/>
      <c r="X108" t="s">
        <v>25</v>
      </c>
      <c r="AB108">
        <v>7</v>
      </c>
      <c r="AC108">
        <v>12</v>
      </c>
      <c r="AH108" t="s">
        <v>25</v>
      </c>
      <c r="AK108">
        <v>6</v>
      </c>
      <c r="AL108">
        <v>11</v>
      </c>
      <c r="AN108">
        <v>0.496</v>
      </c>
      <c r="AO108" s="13">
        <f t="shared" si="39"/>
        <v>0.45283333333333331</v>
      </c>
      <c r="AP108" t="s">
        <v>25</v>
      </c>
      <c r="AT108">
        <v>7</v>
      </c>
      <c r="AU108">
        <v>12</v>
      </c>
      <c r="AV108">
        <v>4.3999999999999997E-2</v>
      </c>
      <c r="AW108">
        <v>0.40600000000000003</v>
      </c>
      <c r="AX108">
        <f>+AW108-AV$113</f>
        <v>0.36250000000000004</v>
      </c>
      <c r="AY108" t="s">
        <v>25</v>
      </c>
      <c r="BC108">
        <v>6</v>
      </c>
      <c r="BD108">
        <v>11</v>
      </c>
      <c r="BE108">
        <v>4.1000000000000002E-2</v>
      </c>
      <c r="BF108">
        <v>0.39500000000000002</v>
      </c>
      <c r="BG108" s="13">
        <f t="shared" si="40"/>
        <v>0.35407692307692312</v>
      </c>
      <c r="BH108" t="s">
        <v>25</v>
      </c>
      <c r="BO108" t="s">
        <v>28</v>
      </c>
      <c r="BP108">
        <f>+STDEV(BP98:BP105)</f>
        <v>6.1586563160357967E-2</v>
      </c>
    </row>
    <row r="109" spans="1:69">
      <c r="A109">
        <v>7</v>
      </c>
      <c r="B109">
        <v>12</v>
      </c>
      <c r="E109" s="13"/>
      <c r="F109" t="s">
        <v>25</v>
      </c>
      <c r="J109">
        <v>7</v>
      </c>
      <c r="K109">
        <v>12</v>
      </c>
      <c r="L109">
        <v>5.0999999999999997E-2</v>
      </c>
      <c r="M109">
        <v>0.17299999999999999</v>
      </c>
      <c r="N109">
        <f>+M109-L$113</f>
        <v>0.12099999999999998</v>
      </c>
      <c r="O109" t="s">
        <v>25</v>
      </c>
      <c r="S109">
        <v>8</v>
      </c>
      <c r="T109">
        <v>13</v>
      </c>
      <c r="U109">
        <v>4.4999999999999998E-2</v>
      </c>
      <c r="V109">
        <v>0.18</v>
      </c>
      <c r="W109" s="13">
        <f>+V109-U$112</f>
        <v>0.13566666666666666</v>
      </c>
      <c r="X109" t="s">
        <v>25</v>
      </c>
      <c r="AB109">
        <v>8</v>
      </c>
      <c r="AC109">
        <v>13</v>
      </c>
      <c r="AH109" t="s">
        <v>25</v>
      </c>
      <c r="AK109">
        <v>7</v>
      </c>
      <c r="AL109">
        <v>12</v>
      </c>
      <c r="AP109" t="s">
        <v>25</v>
      </c>
      <c r="AT109">
        <v>8</v>
      </c>
      <c r="AU109">
        <v>13</v>
      </c>
      <c r="AV109">
        <v>4.2000000000000003E-2</v>
      </c>
      <c r="AW109">
        <v>0.76200000000000001</v>
      </c>
      <c r="AX109">
        <f>+AW109-AV$113</f>
        <v>0.71850000000000003</v>
      </c>
      <c r="AY109" t="s">
        <v>25</v>
      </c>
      <c r="BC109">
        <v>7</v>
      </c>
      <c r="BD109">
        <v>12</v>
      </c>
      <c r="BE109">
        <v>4.1000000000000002E-2</v>
      </c>
      <c r="BF109">
        <v>0.41599999999999998</v>
      </c>
      <c r="BG109" s="13">
        <f t="shared" si="40"/>
        <v>0.37507692307692309</v>
      </c>
      <c r="BH109" t="s">
        <v>25</v>
      </c>
      <c r="BO109" t="s">
        <v>29</v>
      </c>
      <c r="BP109">
        <f>+(BP108/SQRT(BM107))</f>
        <v>2.3277532889354184E-2</v>
      </c>
    </row>
    <row r="110" spans="1:69">
      <c r="A110">
        <v>8</v>
      </c>
      <c r="B110">
        <v>13</v>
      </c>
      <c r="C110">
        <v>4.7E-2</v>
      </c>
      <c r="D110">
        <v>0.14299999999999999</v>
      </c>
      <c r="E110" s="13">
        <f>+D110-C$113</f>
        <v>9.8999999999999991E-2</v>
      </c>
      <c r="F110" t="s">
        <v>25</v>
      </c>
      <c r="J110">
        <v>8</v>
      </c>
      <c r="K110">
        <v>13</v>
      </c>
      <c r="L110">
        <v>0.05</v>
      </c>
      <c r="M110">
        <v>0.44</v>
      </c>
      <c r="N110">
        <f>+M110-L$113</f>
        <v>0.38800000000000001</v>
      </c>
      <c r="O110" t="s">
        <v>25</v>
      </c>
      <c r="S110">
        <v>9</v>
      </c>
      <c r="T110">
        <v>14</v>
      </c>
      <c r="V110">
        <v>0.18</v>
      </c>
      <c r="W110" s="13">
        <f>+V110-U$112</f>
        <v>0.13566666666666666</v>
      </c>
      <c r="X110" t="s">
        <v>25</v>
      </c>
      <c r="AB110">
        <v>9</v>
      </c>
      <c r="AC110">
        <v>14</v>
      </c>
      <c r="AH110" t="s">
        <v>25</v>
      </c>
      <c r="AK110">
        <v>8</v>
      </c>
      <c r="AL110">
        <v>13</v>
      </c>
      <c r="AM110">
        <v>4.2999999999999997E-2</v>
      </c>
      <c r="AN110">
        <v>0.14799999999999999</v>
      </c>
      <c r="AO110" s="13">
        <f>+AN110-AM$113</f>
        <v>0.10483333333333333</v>
      </c>
      <c r="AP110" t="s">
        <v>25</v>
      </c>
      <c r="AT110">
        <v>9</v>
      </c>
      <c r="AU110">
        <v>14</v>
      </c>
      <c r="AW110">
        <v>0.18</v>
      </c>
      <c r="AX110">
        <f>+AW110-AV$113</f>
        <v>0.13650000000000001</v>
      </c>
      <c r="AY110" t="s">
        <v>25</v>
      </c>
      <c r="BC110">
        <v>8</v>
      </c>
      <c r="BD110">
        <v>13</v>
      </c>
      <c r="BE110">
        <v>0.04</v>
      </c>
      <c r="BF110">
        <v>0.18</v>
      </c>
      <c r="BG110" s="13">
        <f t="shared" si="40"/>
        <v>0.13907692307692307</v>
      </c>
      <c r="BH110" t="s">
        <v>25</v>
      </c>
      <c r="BO110" t="s">
        <v>30</v>
      </c>
      <c r="BP110">
        <f>+(BP109/BP107)*100</f>
        <v>14.335137556493779</v>
      </c>
    </row>
    <row r="111" spans="1:69">
      <c r="A111">
        <v>9</v>
      </c>
      <c r="B111">
        <v>14</v>
      </c>
      <c r="E111" s="13"/>
      <c r="F111" t="s">
        <v>25</v>
      </c>
      <c r="J111">
        <v>9</v>
      </c>
      <c r="K111">
        <v>14</v>
      </c>
      <c r="O111" t="s">
        <v>25</v>
      </c>
      <c r="AK111">
        <v>9</v>
      </c>
      <c r="AL111">
        <v>14</v>
      </c>
      <c r="AM111">
        <v>4.2000000000000003E-2</v>
      </c>
      <c r="AN111">
        <v>0.51400000000000001</v>
      </c>
      <c r="AO111" s="13">
        <f>+AN111-AM$113</f>
        <v>0.47083333333333333</v>
      </c>
      <c r="AP111" t="s">
        <v>25</v>
      </c>
      <c r="AU111" t="s">
        <v>31</v>
      </c>
      <c r="AW111">
        <v>0.32800000000000001</v>
      </c>
      <c r="AX111">
        <f>+AW111-AV$113</f>
        <v>0.28450000000000003</v>
      </c>
      <c r="AY111" t="s">
        <v>25</v>
      </c>
      <c r="BC111">
        <v>9</v>
      </c>
      <c r="BD111">
        <v>14</v>
      </c>
      <c r="BE111">
        <v>0.04</v>
      </c>
      <c r="BF111">
        <v>0.17299999999999999</v>
      </c>
      <c r="BG111" s="13">
        <f t="shared" si="40"/>
        <v>0.13207692307692306</v>
      </c>
      <c r="BH111" t="s">
        <v>25</v>
      </c>
    </row>
    <row r="112" spans="1:69">
      <c r="S112" t="s">
        <v>26</v>
      </c>
      <c r="T112">
        <v>12</v>
      </c>
      <c r="U112">
        <f>+AVERAGE(U97:U110)</f>
        <v>4.4333333333333329E-2</v>
      </c>
      <c r="W112" t="s">
        <v>27</v>
      </c>
      <c r="X112">
        <f>+AVERAGE(W97:W110)</f>
        <v>0.25225000000000003</v>
      </c>
      <c r="AB112" t="s">
        <v>26</v>
      </c>
      <c r="AC112">
        <v>7</v>
      </c>
      <c r="AD112">
        <f>+AVERAGE(AD97:AD110)</f>
        <v>4.7E-2</v>
      </c>
      <c r="AE112" t="s">
        <v>27</v>
      </c>
      <c r="AF112">
        <f>+AVERAGE(AF97:AF110)</f>
        <v>0.42216666666666663</v>
      </c>
      <c r="AP112" t="s">
        <v>25</v>
      </c>
    </row>
    <row r="113" spans="1:69">
      <c r="A113" t="s">
        <v>26</v>
      </c>
      <c r="B113">
        <v>9</v>
      </c>
      <c r="C113" s="12">
        <f>+AVERAGE(C98:C111)</f>
        <v>4.3999999999999997E-2</v>
      </c>
      <c r="D113" t="s">
        <v>27</v>
      </c>
      <c r="E113">
        <f>+AVERAGE(E98:E111)</f>
        <v>0.29766666666666669</v>
      </c>
      <c r="J113" t="s">
        <v>26</v>
      </c>
      <c r="K113">
        <v>11</v>
      </c>
      <c r="L113">
        <f>+AVERAGE(L98:L111)</f>
        <v>5.2000000000000005E-2</v>
      </c>
      <c r="M113" t="s">
        <v>27</v>
      </c>
      <c r="N113">
        <f>+AVERAGE(N98:N111)</f>
        <v>0.34509090909090906</v>
      </c>
      <c r="W113" t="s">
        <v>28</v>
      </c>
      <c r="X113">
        <f>+STDEV(W97:W110)</f>
        <v>0.17874942254621703</v>
      </c>
      <c r="AE113" t="s">
        <v>28</v>
      </c>
      <c r="AF113">
        <f>+STDEV(AF97:AF110)</f>
        <v>0.18105293885122833</v>
      </c>
      <c r="AK113" t="s">
        <v>26</v>
      </c>
      <c r="AL113">
        <v>12</v>
      </c>
      <c r="AM113" s="12">
        <f>+AVERAGE(AM98:AM111)</f>
        <v>4.3166666666666659E-2</v>
      </c>
      <c r="AN113" t="s">
        <v>27</v>
      </c>
      <c r="AO113">
        <f>+AVERAGE(AO98:AO110)</f>
        <v>0.40133333333333338</v>
      </c>
      <c r="AT113" t="s">
        <v>26</v>
      </c>
      <c r="AU113">
        <v>13</v>
      </c>
      <c r="AV113">
        <f>+AVERAGE(AV97:AV110)</f>
        <v>4.349999999999999E-2</v>
      </c>
      <c r="AX113" t="s">
        <v>27</v>
      </c>
      <c r="AY113">
        <f>+AVERAGE(AX97:AX110)</f>
        <v>0.26450000000000001</v>
      </c>
      <c r="BC113" t="s">
        <v>26</v>
      </c>
      <c r="BD113">
        <v>13</v>
      </c>
      <c r="BE113">
        <f>+AVERAGE(BE98:BE111)</f>
        <v>4.0923076923076916E-2</v>
      </c>
      <c r="BF113" t="s">
        <v>27</v>
      </c>
      <c r="BG113">
        <f>+AVERAGE(BG98:BG111)</f>
        <v>0.20857692307692305</v>
      </c>
    </row>
    <row r="114" spans="1:69">
      <c r="D114" t="s">
        <v>28</v>
      </c>
      <c r="E114">
        <f>+STDEV(E98:E111)</f>
        <v>0.2591577704796828</v>
      </c>
      <c r="M114" t="s">
        <v>28</v>
      </c>
      <c r="N114">
        <f>+STDEV(N98:N111)</f>
        <v>0.14965056267549051</v>
      </c>
      <c r="W114" t="s">
        <v>29</v>
      </c>
      <c r="X114">
        <f>+(X113/SQRT(T112))</f>
        <v>5.1600513612274287E-2</v>
      </c>
      <c r="AE114" t="s">
        <v>29</v>
      </c>
      <c r="AF114">
        <f>+(AF113/SQRT(AC112))</f>
        <v>6.8431578619676359E-2</v>
      </c>
      <c r="AN114" t="s">
        <v>28</v>
      </c>
      <c r="AO114">
        <f>+STDEV(AO98:AO110)</f>
        <v>0.19755344501264352</v>
      </c>
      <c r="AX114" t="s">
        <v>28</v>
      </c>
      <c r="AY114">
        <f>+STDEV(AX97:AX110)</f>
        <v>0.17151044671778262</v>
      </c>
      <c r="BF114" t="s">
        <v>28</v>
      </c>
      <c r="BG114">
        <f>+STDEV(BG98:BG111)</f>
        <v>0.1131362350986973</v>
      </c>
    </row>
    <row r="115" spans="1:69">
      <c r="D115" t="s">
        <v>29</v>
      </c>
      <c r="E115">
        <f>+(E114/SQRT(B113))</f>
        <v>8.6385923493227601E-2</v>
      </c>
      <c r="M115" t="s">
        <v>29</v>
      </c>
      <c r="N115">
        <f>+(N114/SQRT(K113))</f>
        <v>4.5121342369106032E-2</v>
      </c>
      <c r="W115" t="s">
        <v>30</v>
      </c>
      <c r="X115">
        <f>+(X114/X112)*100</f>
        <v>20.456100540049267</v>
      </c>
      <c r="AE115" t="s">
        <v>30</v>
      </c>
      <c r="AF115">
        <f>+(AF114/AF112)*100</f>
        <v>16.209611990448408</v>
      </c>
      <c r="AN115" t="s">
        <v>29</v>
      </c>
      <c r="AO115">
        <f>+(AO114/SQRT(AL113))</f>
        <v>5.7028767328693837E-2</v>
      </c>
      <c r="AX115" t="s">
        <v>29</v>
      </c>
      <c r="AY115">
        <f>+(AY114/SQRT(AU113))</f>
        <v>4.7568439224515362E-2</v>
      </c>
      <c r="BF115" t="s">
        <v>29</v>
      </c>
      <c r="BG115">
        <f>+(BG114/SQRT(BD113))</f>
        <v>3.1378345904715527E-2</v>
      </c>
    </row>
    <row r="116" spans="1:69">
      <c r="D116" t="s">
        <v>30</v>
      </c>
      <c r="E116">
        <f>+(E115/E113)*100</f>
        <v>29.021026929415765</v>
      </c>
      <c r="M116" t="s">
        <v>30</v>
      </c>
      <c r="N116">
        <f>+(N115/N113)*100</f>
        <v>13.075204585357387</v>
      </c>
      <c r="AN116" t="s">
        <v>30</v>
      </c>
      <c r="AO116">
        <f>+(AO115/AO113)*100</f>
        <v>14.209825746352283</v>
      </c>
      <c r="AX116" t="s">
        <v>30</v>
      </c>
      <c r="AY116">
        <f>+(AY115/AY113)*100</f>
        <v>17.984287041404674</v>
      </c>
      <c r="BF116" t="s">
        <v>30</v>
      </c>
      <c r="BG116">
        <f>+(BG115/BG113)*100</f>
        <v>15.044016107737484</v>
      </c>
    </row>
    <row r="119" spans="1:69">
      <c r="AK119" s="5" t="s">
        <v>6</v>
      </c>
      <c r="AL119" s="1">
        <v>36293</v>
      </c>
      <c r="AT119" s="2" t="s">
        <v>7</v>
      </c>
      <c r="AU119" s="6">
        <v>36294</v>
      </c>
      <c r="BC119" s="2" t="s">
        <v>8</v>
      </c>
      <c r="BD119" s="6">
        <v>36288</v>
      </c>
      <c r="BL119" s="2" t="s">
        <v>9</v>
      </c>
      <c r="BM119" s="6">
        <v>36299</v>
      </c>
    </row>
    <row r="120" spans="1:69">
      <c r="AK120" s="16" t="s">
        <v>38</v>
      </c>
      <c r="AT120" s="16" t="s">
        <v>38</v>
      </c>
      <c r="BC120" s="16" t="s">
        <v>38</v>
      </c>
      <c r="BL120" s="16" t="s">
        <v>38</v>
      </c>
    </row>
    <row r="121" spans="1:69">
      <c r="BQ121" s="17"/>
    </row>
    <row r="122" spans="1:69">
      <c r="AK122" t="s">
        <v>11</v>
      </c>
      <c r="AL122" s="4"/>
      <c r="AT122" t="s">
        <v>11</v>
      </c>
      <c r="AU122" s="4"/>
      <c r="BC122" t="s">
        <v>11</v>
      </c>
      <c r="BD122" s="4"/>
      <c r="BL122" t="s">
        <v>11</v>
      </c>
      <c r="BM122" s="4"/>
    </row>
    <row r="123" spans="1:69">
      <c r="AK123" t="s">
        <v>13</v>
      </c>
      <c r="AL123">
        <v>0.20300000000000001</v>
      </c>
      <c r="AT123" t="s">
        <v>13</v>
      </c>
      <c r="AU123">
        <v>0.78</v>
      </c>
      <c r="BC123" t="s">
        <v>13</v>
      </c>
      <c r="BD123">
        <v>0.20300000000000001</v>
      </c>
      <c r="BL123" t="s">
        <v>13</v>
      </c>
      <c r="BM123">
        <v>9.4E-2</v>
      </c>
    </row>
    <row r="124" spans="1:69">
      <c r="AM124" t="s">
        <v>15</v>
      </c>
      <c r="AN124" t="s">
        <v>39</v>
      </c>
      <c r="AO124" t="s">
        <v>40</v>
      </c>
      <c r="AP124" t="s">
        <v>41</v>
      </c>
      <c r="AV124" t="s">
        <v>15</v>
      </c>
      <c r="AW124" t="s">
        <v>39</v>
      </c>
      <c r="AX124" t="s">
        <v>40</v>
      </c>
      <c r="AY124" t="s">
        <v>42</v>
      </c>
      <c r="BE124" t="s">
        <v>15</v>
      </c>
      <c r="BF124" t="s">
        <v>39</v>
      </c>
      <c r="BG124" t="s">
        <v>40</v>
      </c>
      <c r="BH124" t="s">
        <v>42</v>
      </c>
      <c r="BN124" t="s">
        <v>15</v>
      </c>
      <c r="BO124" t="s">
        <v>39</v>
      </c>
      <c r="BP124" t="s">
        <v>40</v>
      </c>
      <c r="BQ124" t="s">
        <v>42</v>
      </c>
    </row>
    <row r="125" spans="1:69">
      <c r="AK125" s="3" t="s">
        <v>21</v>
      </c>
      <c r="AL125" s="4">
        <v>1</v>
      </c>
      <c r="AM125">
        <v>9.1999999999999998E-2</v>
      </c>
      <c r="AN125">
        <v>0.13650000000000001</v>
      </c>
      <c r="AO125">
        <v>5</v>
      </c>
      <c r="AP125">
        <f>+(AM125/AL$123)*1*(AO125/AN125)*0.9</f>
        <v>14.94072430033021</v>
      </c>
      <c r="AT125" s="3" t="s">
        <v>21</v>
      </c>
      <c r="AU125" s="4">
        <v>1</v>
      </c>
      <c r="AV125">
        <v>0.66200000000000003</v>
      </c>
      <c r="AW125">
        <v>7.4200000000000002E-2</v>
      </c>
      <c r="AX125">
        <v>5</v>
      </c>
      <c r="AY125">
        <f>+(AV125/AU$123)*1*(AX125/AW125)*0.9</f>
        <v>51.472112792867506</v>
      </c>
      <c r="BC125" s="3" t="s">
        <v>21</v>
      </c>
      <c r="BD125" s="4">
        <v>1</v>
      </c>
      <c r="BF125">
        <v>8.3799999999999999E-2</v>
      </c>
      <c r="BG125">
        <v>5</v>
      </c>
      <c r="BL125" t="s">
        <v>43</v>
      </c>
      <c r="BM125" s="4">
        <v>1</v>
      </c>
      <c r="BN125">
        <v>0.13</v>
      </c>
      <c r="BO125">
        <v>8.6300000000000002E-2</v>
      </c>
      <c r="BP125">
        <v>5</v>
      </c>
      <c r="BQ125">
        <f>+(BN125/BM$123)*1*(BP125/BO125)*0.9</f>
        <v>72.113606666502307</v>
      </c>
    </row>
    <row r="126" spans="1:69">
      <c r="AL126" s="4">
        <v>2</v>
      </c>
      <c r="AM126">
        <v>2.1999999999999999E-2</v>
      </c>
      <c r="AN126">
        <v>0.19369999999999998</v>
      </c>
      <c r="AO126">
        <v>5</v>
      </c>
      <c r="AP126">
        <f t="shared" ref="AP126:AP138" si="42">+(AM126/AL$123)*1*(AO126/AN126)*0.9</f>
        <v>2.5177322099330897</v>
      </c>
      <c r="AU126" s="4">
        <v>2</v>
      </c>
      <c r="AV126">
        <v>0.27300000000000002</v>
      </c>
      <c r="AW126">
        <v>0.1187</v>
      </c>
      <c r="AX126">
        <v>5</v>
      </c>
      <c r="AY126">
        <f t="shared" ref="AY126:AY139" si="43">+(AV126/AU$123)*1*(AX126/AW126)*0.9</f>
        <v>13.268744734625106</v>
      </c>
      <c r="BD126" s="4">
        <v>2</v>
      </c>
      <c r="BE126">
        <v>0.38300000000000001</v>
      </c>
      <c r="BF126">
        <v>6.5799999999999997E-2</v>
      </c>
      <c r="BG126">
        <v>5</v>
      </c>
      <c r="BH126">
        <f>+(BE126/BD$123)*1*(BG126/BF126)*0.9</f>
        <v>129.02960156916765</v>
      </c>
      <c r="BM126" s="4">
        <v>2</v>
      </c>
      <c r="BN126">
        <v>0.23400000000000001</v>
      </c>
      <c r="BO126">
        <v>0.11509999999999999</v>
      </c>
      <c r="BP126">
        <v>5</v>
      </c>
      <c r="BQ126">
        <f t="shared" ref="BQ126:BQ133" si="44">+(BN126/BM$123)*1*(BP126/BO126)*0.9</f>
        <v>97.325175148344641</v>
      </c>
    </row>
    <row r="127" spans="1:69">
      <c r="AL127" s="4">
        <v>3</v>
      </c>
      <c r="AM127">
        <v>0.14299999999999999</v>
      </c>
      <c r="AN127">
        <v>0.1085</v>
      </c>
      <c r="AO127">
        <v>5</v>
      </c>
      <c r="AP127">
        <f t="shared" si="42"/>
        <v>29.216135842546134</v>
      </c>
      <c r="AU127" s="4">
        <v>3</v>
      </c>
      <c r="AV127">
        <v>0.48199999999999998</v>
      </c>
      <c r="AW127">
        <v>7.5400000000000009E-2</v>
      </c>
      <c r="AX127">
        <v>5</v>
      </c>
      <c r="AY127">
        <f t="shared" si="43"/>
        <v>36.880228524790844</v>
      </c>
      <c r="BD127" s="4">
        <v>3</v>
      </c>
      <c r="BE127">
        <v>0.245</v>
      </c>
      <c r="BF127">
        <v>5.1900000000000002E-2</v>
      </c>
      <c r="BG127">
        <v>5</v>
      </c>
      <c r="BH127">
        <f t="shared" ref="BH127:BH139" si="45">+(BE127/BD$123)*1*(BG127/BF127)*0.9</f>
        <v>104.64420968706398</v>
      </c>
      <c r="BM127" s="4">
        <v>3</v>
      </c>
      <c r="BN127">
        <v>0.18</v>
      </c>
      <c r="BO127">
        <v>7.9000000000000001E-2</v>
      </c>
      <c r="BP127">
        <v>5</v>
      </c>
      <c r="BQ127">
        <f t="shared" si="44"/>
        <v>109.07621869108537</v>
      </c>
    </row>
    <row r="128" spans="1:69">
      <c r="AL128" s="4">
        <v>4</v>
      </c>
      <c r="AM128">
        <v>2.8000000000000001E-2</v>
      </c>
      <c r="AN128">
        <v>0.13650000000000001</v>
      </c>
      <c r="AO128">
        <v>5</v>
      </c>
      <c r="AP128">
        <f t="shared" si="42"/>
        <v>4.5471769609700639</v>
      </c>
      <c r="AU128" s="4">
        <v>4</v>
      </c>
      <c r="AV128">
        <v>0.55300000000000005</v>
      </c>
      <c r="AW128">
        <v>8.9700000000000002E-2</v>
      </c>
      <c r="AX128">
        <v>5</v>
      </c>
      <c r="AY128">
        <f t="shared" si="43"/>
        <v>35.567275533830724</v>
      </c>
      <c r="BD128" s="4">
        <v>4</v>
      </c>
      <c r="BE128">
        <v>0.27100000000000002</v>
      </c>
      <c r="BF128">
        <v>5.0999999999999997E-2</v>
      </c>
      <c r="BG128">
        <v>5</v>
      </c>
      <c r="BH128">
        <f t="shared" si="45"/>
        <v>117.7919443639525</v>
      </c>
      <c r="BM128" s="4">
        <v>4</v>
      </c>
      <c r="BN128">
        <v>0.11</v>
      </c>
      <c r="BO128">
        <v>0.1</v>
      </c>
      <c r="BP128">
        <v>5</v>
      </c>
      <c r="BQ128">
        <f t="shared" si="44"/>
        <v>52.659574468085104</v>
      </c>
    </row>
    <row r="129" spans="37:69">
      <c r="AL129" s="4">
        <v>5</v>
      </c>
      <c r="AM129">
        <v>0.109</v>
      </c>
      <c r="AN129">
        <v>0.15090000000000001</v>
      </c>
      <c r="AO129">
        <v>5</v>
      </c>
      <c r="AP129">
        <f t="shared" si="42"/>
        <v>16.012300580751944</v>
      </c>
      <c r="AU129" s="4">
        <v>5</v>
      </c>
      <c r="AV129">
        <v>0.54800000000000004</v>
      </c>
      <c r="AW129">
        <v>0.10050000000000001</v>
      </c>
      <c r="AX129">
        <v>5</v>
      </c>
      <c r="AY129">
        <f t="shared" si="43"/>
        <v>31.45809414466131</v>
      </c>
      <c r="BD129" s="4">
        <v>5</v>
      </c>
      <c r="BE129">
        <v>0.251</v>
      </c>
      <c r="BF129">
        <v>4.3900000000000002E-2</v>
      </c>
      <c r="BG129">
        <v>5</v>
      </c>
      <c r="BH129">
        <f t="shared" si="45"/>
        <v>126.74349450722083</v>
      </c>
      <c r="BM129" s="4">
        <v>5</v>
      </c>
      <c r="BN129">
        <v>0.16</v>
      </c>
      <c r="BO129">
        <v>6.83E-2</v>
      </c>
      <c r="BP129">
        <v>5</v>
      </c>
      <c r="BQ129">
        <f t="shared" si="44"/>
        <v>112.14603906420362</v>
      </c>
    </row>
    <row r="130" spans="37:69">
      <c r="AK130" t="s">
        <v>24</v>
      </c>
      <c r="AL130">
        <v>6</v>
      </c>
      <c r="AM130">
        <v>4.8000000000000001E-2</v>
      </c>
      <c r="AN130">
        <v>0.115</v>
      </c>
      <c r="AO130">
        <v>5</v>
      </c>
      <c r="AP130">
        <f t="shared" si="42"/>
        <v>9.2525165988434352</v>
      </c>
      <c r="AT130" t="s">
        <v>24</v>
      </c>
      <c r="AU130">
        <v>6</v>
      </c>
      <c r="AV130">
        <v>0.56599999999999995</v>
      </c>
      <c r="AW130">
        <v>0.1013</v>
      </c>
      <c r="AX130">
        <v>5</v>
      </c>
      <c r="AY130">
        <f t="shared" si="43"/>
        <v>32.234793834004094</v>
      </c>
      <c r="BC130" t="s">
        <v>24</v>
      </c>
      <c r="BD130">
        <v>6</v>
      </c>
      <c r="BE130">
        <v>0.28299999999999997</v>
      </c>
      <c r="BF130">
        <v>8.9599999999999999E-2</v>
      </c>
      <c r="BG130">
        <v>5</v>
      </c>
      <c r="BH130">
        <f t="shared" si="45"/>
        <v>70.015614004222371</v>
      </c>
      <c r="BM130">
        <v>6</v>
      </c>
      <c r="BO130">
        <v>8.2799999999999999E-2</v>
      </c>
      <c r="BP130">
        <v>5</v>
      </c>
    </row>
    <row r="131" spans="37:69">
      <c r="AK131">
        <v>2</v>
      </c>
      <c r="AL131">
        <v>7</v>
      </c>
      <c r="AM131">
        <v>0.109</v>
      </c>
      <c r="AN131">
        <v>9.4200000000000006E-2</v>
      </c>
      <c r="AO131">
        <v>5</v>
      </c>
      <c r="AP131">
        <f t="shared" si="42"/>
        <v>25.65027768190518</v>
      </c>
      <c r="AT131">
        <v>2</v>
      </c>
      <c r="AU131">
        <v>7</v>
      </c>
      <c r="AV131">
        <v>0.30599999999999999</v>
      </c>
      <c r="AW131">
        <v>0.12640000000000001</v>
      </c>
      <c r="AX131">
        <v>5</v>
      </c>
      <c r="AY131">
        <f t="shared" si="43"/>
        <v>13.966650438169424</v>
      </c>
      <c r="BC131">
        <v>2</v>
      </c>
      <c r="BD131">
        <v>7</v>
      </c>
      <c r="BE131">
        <v>0.33200000000000002</v>
      </c>
      <c r="BF131">
        <v>7.3200000000000001E-2</v>
      </c>
      <c r="BG131">
        <v>5</v>
      </c>
      <c r="BH131">
        <f t="shared" si="45"/>
        <v>100.54106436243238</v>
      </c>
      <c r="BM131">
        <v>7</v>
      </c>
      <c r="BN131">
        <v>2.5000000000000001E-2</v>
      </c>
      <c r="BO131">
        <v>6.3E-2</v>
      </c>
      <c r="BP131">
        <v>5</v>
      </c>
      <c r="BQ131">
        <f t="shared" si="44"/>
        <v>18.996960486322187</v>
      </c>
    </row>
    <row r="132" spans="37:69">
      <c r="AK132">
        <v>3</v>
      </c>
      <c r="AL132">
        <v>8</v>
      </c>
      <c r="AM132">
        <v>3.7999999999999999E-2</v>
      </c>
      <c r="AN132">
        <v>0.10299999999999999</v>
      </c>
      <c r="AO132">
        <v>5</v>
      </c>
      <c r="AP132">
        <f t="shared" si="42"/>
        <v>8.1782964273757717</v>
      </c>
      <c r="AT132">
        <v>3</v>
      </c>
      <c r="AU132">
        <v>8</v>
      </c>
      <c r="AV132">
        <v>0.33100000000000002</v>
      </c>
      <c r="AW132">
        <v>7.6599999999999988E-2</v>
      </c>
      <c r="AX132">
        <v>5</v>
      </c>
      <c r="AY132">
        <f t="shared" si="43"/>
        <v>24.929704759991971</v>
      </c>
      <c r="BC132">
        <v>3</v>
      </c>
      <c r="BD132">
        <v>8</v>
      </c>
      <c r="BE132">
        <v>0.24199999999999999</v>
      </c>
      <c r="BF132">
        <v>7.3200000000000001E-2</v>
      </c>
      <c r="BG132">
        <v>5</v>
      </c>
      <c r="BH132">
        <f t="shared" si="45"/>
        <v>73.285956553339261</v>
      </c>
      <c r="BM132">
        <v>8</v>
      </c>
      <c r="BN132">
        <v>2.3E-2</v>
      </c>
      <c r="BO132">
        <v>7.9200000000000007E-2</v>
      </c>
      <c r="BP132">
        <v>5</v>
      </c>
      <c r="BQ132">
        <f t="shared" si="44"/>
        <v>13.902321083172147</v>
      </c>
    </row>
    <row r="133" spans="37:69">
      <c r="AK133">
        <v>4</v>
      </c>
      <c r="AL133">
        <v>9</v>
      </c>
      <c r="AM133">
        <v>0.36499999999999999</v>
      </c>
      <c r="AN133">
        <v>9.8400000000000001E-2</v>
      </c>
      <c r="AO133">
        <v>5</v>
      </c>
      <c r="AP133">
        <f t="shared" si="42"/>
        <v>82.226961432175884</v>
      </c>
      <c r="AT133">
        <v>4</v>
      </c>
      <c r="AU133">
        <v>9</v>
      </c>
      <c r="AV133">
        <v>0.127</v>
      </c>
      <c r="AW133">
        <v>5.2299999999999999E-2</v>
      </c>
      <c r="AX133">
        <v>5</v>
      </c>
      <c r="AY133">
        <f t="shared" si="43"/>
        <v>14.0094131489925</v>
      </c>
      <c r="BC133">
        <v>4</v>
      </c>
      <c r="BD133">
        <v>9</v>
      </c>
      <c r="BE133">
        <v>0.182</v>
      </c>
      <c r="BF133">
        <v>7.17E-2</v>
      </c>
      <c r="BG133">
        <v>5</v>
      </c>
      <c r="BH133">
        <f t="shared" si="45"/>
        <v>56.268936661376429</v>
      </c>
      <c r="BM133">
        <v>9</v>
      </c>
      <c r="BN133">
        <v>1.0999999999999999E-2</v>
      </c>
      <c r="BO133">
        <v>6.5299999999999997E-2</v>
      </c>
      <c r="BP133">
        <v>5</v>
      </c>
      <c r="BQ133">
        <f t="shared" si="44"/>
        <v>8.0642533641784233</v>
      </c>
    </row>
    <row r="134" spans="37:69">
      <c r="AK134">
        <v>5</v>
      </c>
      <c r="AL134">
        <v>10</v>
      </c>
      <c r="AM134">
        <v>0.123</v>
      </c>
      <c r="AN134">
        <v>0.11159999999999999</v>
      </c>
      <c r="AO134">
        <v>5</v>
      </c>
      <c r="AP134">
        <f t="shared" si="42"/>
        <v>24.43190846972827</v>
      </c>
      <c r="AT134">
        <v>5</v>
      </c>
      <c r="AU134">
        <v>10</v>
      </c>
      <c r="AV134">
        <v>0.21099999999999999</v>
      </c>
      <c r="AW134">
        <v>9.3700000000000006E-2</v>
      </c>
      <c r="AX134">
        <v>5</v>
      </c>
      <c r="AY134">
        <f t="shared" si="43"/>
        <v>12.991544208193087</v>
      </c>
      <c r="BC134">
        <v>5</v>
      </c>
      <c r="BD134">
        <v>10</v>
      </c>
      <c r="BE134">
        <v>0.22500000000000001</v>
      </c>
      <c r="BF134">
        <v>7.640000000000001E-2</v>
      </c>
      <c r="BG134">
        <v>5</v>
      </c>
      <c r="BH134">
        <f t="shared" si="45"/>
        <v>65.28383153225181</v>
      </c>
    </row>
    <row r="135" spans="37:69">
      <c r="AK135">
        <v>6</v>
      </c>
      <c r="AL135">
        <v>11</v>
      </c>
      <c r="AM135">
        <v>0.66800000000000004</v>
      </c>
      <c r="AN135">
        <v>0.1177</v>
      </c>
      <c r="AO135">
        <v>5</v>
      </c>
      <c r="AP135">
        <f t="shared" si="42"/>
        <v>125.81038040271042</v>
      </c>
      <c r="AT135">
        <v>6</v>
      </c>
      <c r="AU135">
        <v>11</v>
      </c>
      <c r="AV135">
        <v>0.56100000000000005</v>
      </c>
      <c r="AW135">
        <v>7.1199999999999999E-2</v>
      </c>
      <c r="AX135">
        <v>5</v>
      </c>
      <c r="AY135">
        <f t="shared" si="43"/>
        <v>45.457000864304234</v>
      </c>
      <c r="BC135">
        <v>6</v>
      </c>
      <c r="BD135">
        <v>11</v>
      </c>
      <c r="BE135">
        <v>0.36499999999999999</v>
      </c>
      <c r="BF135">
        <v>9.8299999999999998E-2</v>
      </c>
      <c r="BG135">
        <v>5</v>
      </c>
      <c r="BH135">
        <f t="shared" si="45"/>
        <v>82.310610426511772</v>
      </c>
      <c r="BL135" t="s">
        <v>26</v>
      </c>
      <c r="BM135">
        <v>8</v>
      </c>
      <c r="BP135" t="s">
        <v>27</v>
      </c>
      <c r="BQ135">
        <f>+AVERAGE(BQ125:BQ133)</f>
        <v>60.535518621486716</v>
      </c>
    </row>
    <row r="136" spans="37:69">
      <c r="AK136">
        <v>7</v>
      </c>
      <c r="AL136">
        <v>12</v>
      </c>
      <c r="AM136">
        <v>0.114</v>
      </c>
      <c r="AN136">
        <v>0.1245</v>
      </c>
      <c r="AO136">
        <v>5</v>
      </c>
      <c r="AP136">
        <f t="shared" si="42"/>
        <v>20.297940530595287</v>
      </c>
      <c r="AT136">
        <v>7</v>
      </c>
      <c r="AU136">
        <v>12</v>
      </c>
      <c r="AV136">
        <v>0.18099999999999999</v>
      </c>
      <c r="AW136">
        <v>6.13E-2</v>
      </c>
      <c r="AX136">
        <v>5</v>
      </c>
      <c r="AY136">
        <f t="shared" si="43"/>
        <v>17.034759693813527</v>
      </c>
      <c r="BC136">
        <v>7</v>
      </c>
      <c r="BD136">
        <v>12</v>
      </c>
      <c r="BE136">
        <v>0.33400000000000002</v>
      </c>
      <c r="BF136">
        <v>8.6800000000000002E-2</v>
      </c>
      <c r="BG136">
        <v>5</v>
      </c>
      <c r="BH136">
        <f t="shared" si="45"/>
        <v>85.298858141699384</v>
      </c>
      <c r="BP136" t="s">
        <v>28</v>
      </c>
      <c r="BQ136">
        <f>+STDEV(BQ125:BQ133)</f>
        <v>43.462212540424751</v>
      </c>
    </row>
    <row r="137" spans="37:69">
      <c r="AK137">
        <v>8</v>
      </c>
      <c r="AL137">
        <v>13</v>
      </c>
      <c r="AM137">
        <v>0.20200000000000001</v>
      </c>
      <c r="AN137">
        <v>7.2099999999999997E-2</v>
      </c>
      <c r="AO137">
        <v>5</v>
      </c>
      <c r="AP137">
        <f t="shared" si="42"/>
        <v>62.10586008759045</v>
      </c>
      <c r="AT137">
        <v>8</v>
      </c>
      <c r="AU137">
        <v>13</v>
      </c>
      <c r="AV137">
        <v>0.21</v>
      </c>
      <c r="AW137">
        <v>6.3899999999999998E-2</v>
      </c>
      <c r="AX137">
        <v>5</v>
      </c>
      <c r="AY137">
        <f t="shared" si="43"/>
        <v>18.959913326110506</v>
      </c>
      <c r="BC137">
        <v>8</v>
      </c>
      <c r="BD137">
        <v>13</v>
      </c>
      <c r="BE137">
        <v>0.219</v>
      </c>
      <c r="BF137">
        <v>7.6299999999999993E-2</v>
      </c>
      <c r="BG137">
        <v>5</v>
      </c>
      <c r="BH137">
        <f t="shared" si="45"/>
        <v>63.626209737295746</v>
      </c>
      <c r="BP137" t="s">
        <v>29</v>
      </c>
      <c r="BQ137">
        <f>+(BQ136/SQRT(BM135))</f>
        <v>15.366212606352672</v>
      </c>
    </row>
    <row r="138" spans="37:69">
      <c r="AK138">
        <v>9</v>
      </c>
      <c r="AL138">
        <v>14</v>
      </c>
      <c r="AM138">
        <v>0.14199999999999999</v>
      </c>
      <c r="AN138">
        <v>8.8400000000000006E-2</v>
      </c>
      <c r="AO138">
        <v>5</v>
      </c>
      <c r="AP138">
        <f t="shared" si="42"/>
        <v>35.608407819361162</v>
      </c>
      <c r="AT138">
        <v>9</v>
      </c>
      <c r="AU138">
        <v>14</v>
      </c>
      <c r="AV138">
        <v>0.14399999999999999</v>
      </c>
      <c r="AW138">
        <v>7.4499999999999997E-2</v>
      </c>
      <c r="AX138">
        <v>5</v>
      </c>
      <c r="AY138">
        <f t="shared" si="43"/>
        <v>11.15126484254001</v>
      </c>
      <c r="BC138">
        <v>9</v>
      </c>
      <c r="BD138">
        <v>14</v>
      </c>
      <c r="BE138">
        <v>0.13800000000000001</v>
      </c>
      <c r="BF138">
        <v>6.0700000000000004E-2</v>
      </c>
      <c r="BG138">
        <v>5</v>
      </c>
      <c r="BH138">
        <f t="shared" si="45"/>
        <v>50.397253714870033</v>
      </c>
      <c r="BP138" t="s">
        <v>30</v>
      </c>
      <c r="BQ138">
        <f>+(BQ137/BQ135)*100</f>
        <v>25.383796085788429</v>
      </c>
    </row>
    <row r="139" spans="37:69">
      <c r="AL139" t="s">
        <v>31</v>
      </c>
      <c r="AM139">
        <v>0.32800000000000001</v>
      </c>
      <c r="AN139">
        <v>0.43489999999999995</v>
      </c>
      <c r="AO139">
        <v>5</v>
      </c>
      <c r="AP139">
        <f>+(AM139/AL$123)*1*(AO139/AN139)*0.9*2</f>
        <v>33.437277353833679</v>
      </c>
      <c r="AQ139" t="s">
        <v>44</v>
      </c>
      <c r="AU139" t="s">
        <v>31</v>
      </c>
      <c r="AV139">
        <v>0.41699999999999998</v>
      </c>
      <c r="AW139">
        <v>0.34939999999999999</v>
      </c>
      <c r="AX139">
        <v>5</v>
      </c>
      <c r="AY139">
        <f t="shared" si="43"/>
        <v>6.885429967856985</v>
      </c>
      <c r="BD139" t="s">
        <v>31</v>
      </c>
      <c r="BE139">
        <v>1.036</v>
      </c>
      <c r="BF139">
        <v>0.37910000000000005</v>
      </c>
      <c r="BG139">
        <v>5</v>
      </c>
      <c r="BH139">
        <f t="shared" si="45"/>
        <v>60.579048381375124</v>
      </c>
    </row>
    <row r="141" spans="37:69">
      <c r="AK141" t="s">
        <v>26</v>
      </c>
      <c r="AL141">
        <v>14</v>
      </c>
      <c r="AO141" t="s">
        <v>27</v>
      </c>
      <c r="AP141">
        <f>+AVERAGE(AP125:AP138)</f>
        <v>32.914044238915515</v>
      </c>
      <c r="AT141" t="s">
        <v>26</v>
      </c>
      <c r="AU141">
        <v>14</v>
      </c>
      <c r="AX141" t="s">
        <v>27</v>
      </c>
      <c r="AY141">
        <f>+AVERAGE(AY125:AY138)</f>
        <v>25.670107203349634</v>
      </c>
      <c r="BC141" t="s">
        <v>26</v>
      </c>
      <c r="BD141">
        <v>13</v>
      </c>
      <c r="BG141" t="s">
        <v>27</v>
      </c>
      <c r="BH141">
        <f>+AVERAGE(BH125:BH138)</f>
        <v>86.55673732780032</v>
      </c>
    </row>
    <row r="142" spans="37:69">
      <c r="AO142" t="s">
        <v>28</v>
      </c>
      <c r="AP142">
        <f>+STDEV(AP125:AP138)</f>
        <v>34.782304891101731</v>
      </c>
      <c r="AX142" t="s">
        <v>28</v>
      </c>
      <c r="AY142">
        <f>+STDEV(AY125:AY138)</f>
        <v>13.23138652577968</v>
      </c>
      <c r="BG142" t="s">
        <v>28</v>
      </c>
      <c r="BH142">
        <f>+STDEV(BH125:BH138)</f>
        <v>26.754773475680246</v>
      </c>
    </row>
    <row r="143" spans="37:69">
      <c r="AO143" t="s">
        <v>29</v>
      </c>
      <c r="AP143">
        <f>+(AP142/SQRT(AL141))</f>
        <v>9.2959620017724411</v>
      </c>
      <c r="AX143" t="s">
        <v>29</v>
      </c>
      <c r="AY143">
        <f>+(AY142/SQRT(AU141))</f>
        <v>3.5362367951031954</v>
      </c>
      <c r="BG143" t="s">
        <v>29</v>
      </c>
      <c r="BH143">
        <f>+(BH142/SQRT(BD141))</f>
        <v>7.4204390484606941</v>
      </c>
    </row>
    <row r="144" spans="37:69">
      <c r="AO144" t="s">
        <v>30</v>
      </c>
      <c r="AP144">
        <f>+(AP143/AP141)*100</f>
        <v>28.243147315155742</v>
      </c>
      <c r="AX144" t="s">
        <v>30</v>
      </c>
      <c r="AY144">
        <f>+(AY143/AY141)*100</f>
        <v>13.775699365376081</v>
      </c>
      <c r="BG144" t="s">
        <v>30</v>
      </c>
      <c r="BH144">
        <f>+(BH143/BH141)*100</f>
        <v>8.5729190789142589</v>
      </c>
    </row>
  </sheetData>
  <phoneticPr fontId="11" type="noConversion"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R114"/>
  <sheetViews>
    <sheetView workbookViewId="0">
      <selection activeCell="C5" sqref="C5"/>
    </sheetView>
  </sheetViews>
  <sheetFormatPr baseColWidth="10" defaultRowHeight="12.75"/>
  <sheetData>
    <row r="1" spans="1:18">
      <c r="A1" t="s">
        <v>45</v>
      </c>
    </row>
    <row r="2" spans="1:18">
      <c r="A2" t="s">
        <v>46</v>
      </c>
    </row>
    <row r="3" spans="1:18">
      <c r="A3" t="s">
        <v>47</v>
      </c>
    </row>
    <row r="5" spans="1:18">
      <c r="A5" s="14" t="s">
        <v>48</v>
      </c>
      <c r="B5" s="14" t="s">
        <v>49</v>
      </c>
      <c r="C5" s="11" t="s">
        <v>50</v>
      </c>
      <c r="D5" s="11" t="s">
        <v>51</v>
      </c>
      <c r="E5" s="11" t="s">
        <v>26</v>
      </c>
      <c r="F5" s="11" t="s">
        <v>52</v>
      </c>
      <c r="G5" s="11" t="s">
        <v>53</v>
      </c>
      <c r="H5" s="11" t="s">
        <v>54</v>
      </c>
      <c r="I5" s="11" t="s">
        <v>55</v>
      </c>
      <c r="J5" t="s">
        <v>56</v>
      </c>
      <c r="K5" s="14" t="s">
        <v>57</v>
      </c>
      <c r="L5" t="s">
        <v>58</v>
      </c>
      <c r="N5" s="14" t="s">
        <v>59</v>
      </c>
      <c r="O5" s="14" t="s">
        <v>60</v>
      </c>
      <c r="P5" t="s">
        <v>61</v>
      </c>
      <c r="Q5" t="s">
        <v>62</v>
      </c>
      <c r="R5" t="s">
        <v>63</v>
      </c>
    </row>
    <row r="6" spans="1:18">
      <c r="A6">
        <v>1</v>
      </c>
      <c r="B6" t="s">
        <v>22</v>
      </c>
      <c r="C6">
        <v>4</v>
      </c>
      <c r="D6">
        <v>1</v>
      </c>
      <c r="E6">
        <v>1</v>
      </c>
      <c r="F6">
        <v>254.05511811023618</v>
      </c>
      <c r="G6">
        <v>0.29237875288683607</v>
      </c>
      <c r="H6">
        <v>0.46583850931677023</v>
      </c>
      <c r="J6">
        <f>+N6-O6</f>
        <v>-392</v>
      </c>
      <c r="K6">
        <v>3.96</v>
      </c>
      <c r="N6">
        <v>766</v>
      </c>
      <c r="O6">
        <v>1158</v>
      </c>
      <c r="P6">
        <v>4</v>
      </c>
      <c r="Q6">
        <f>+AVERAGE(J6:J19)</f>
        <v>-388</v>
      </c>
      <c r="R6">
        <f>+AVERAGE(N6:N19)</f>
        <v>790.92307692307691</v>
      </c>
    </row>
    <row r="7" spans="1:18">
      <c r="A7">
        <v>1</v>
      </c>
      <c r="B7" t="s">
        <v>22</v>
      </c>
      <c r="C7">
        <v>4</v>
      </c>
      <c r="D7">
        <v>1</v>
      </c>
      <c r="E7">
        <v>2</v>
      </c>
      <c r="F7">
        <v>382.14566929133855</v>
      </c>
      <c r="G7">
        <v>0.13718244803695151</v>
      </c>
      <c r="I7">
        <v>0.376</v>
      </c>
      <c r="J7">
        <f>+N7-O7</f>
        <v>-379</v>
      </c>
      <c r="K7">
        <v>3.11</v>
      </c>
      <c r="N7">
        <v>779</v>
      </c>
      <c r="O7">
        <v>1158</v>
      </c>
      <c r="P7">
        <v>3</v>
      </c>
      <c r="Q7">
        <f>+AVERAGE(J20:J33)</f>
        <v>-359</v>
      </c>
      <c r="R7">
        <f>+AVERAGE(N20:N33)</f>
        <v>832.3</v>
      </c>
    </row>
    <row r="8" spans="1:18">
      <c r="A8">
        <v>1</v>
      </c>
      <c r="B8" t="s">
        <v>22</v>
      </c>
      <c r="C8">
        <v>4</v>
      </c>
      <c r="D8">
        <v>1</v>
      </c>
      <c r="E8">
        <v>3</v>
      </c>
      <c r="F8">
        <v>332.89370078740154</v>
      </c>
      <c r="G8">
        <v>0.21616628175519634</v>
      </c>
      <c r="H8">
        <v>0.52173913043478259</v>
      </c>
      <c r="I8">
        <v>4.1999999999999996E-2</v>
      </c>
      <c r="J8">
        <f>+N8-O8</f>
        <v>-350</v>
      </c>
      <c r="K8">
        <v>3.02</v>
      </c>
      <c r="N8">
        <v>808</v>
      </c>
      <c r="O8">
        <v>1158</v>
      </c>
      <c r="P8">
        <v>2</v>
      </c>
      <c r="Q8">
        <f>+AVERAGE(J34:J47)</f>
        <v>-351.25</v>
      </c>
      <c r="R8">
        <f>+AVERAGE(N34:N47)</f>
        <v>824.58333333333337</v>
      </c>
    </row>
    <row r="9" spans="1:18">
      <c r="A9">
        <v>1</v>
      </c>
      <c r="B9" t="s">
        <v>22</v>
      </c>
      <c r="C9">
        <v>4</v>
      </c>
      <c r="D9">
        <v>1</v>
      </c>
      <c r="E9">
        <v>4</v>
      </c>
      <c r="F9">
        <v>491.63385826771656</v>
      </c>
      <c r="G9">
        <v>3.7413394919168591E-2</v>
      </c>
      <c r="H9">
        <v>0.7639751552795031</v>
      </c>
      <c r="I9">
        <v>0.66199999999999992</v>
      </c>
      <c r="J9">
        <f>+N9-O9</f>
        <v>-337</v>
      </c>
      <c r="K9">
        <v>3.13</v>
      </c>
      <c r="N9">
        <v>821</v>
      </c>
      <c r="O9">
        <v>1158</v>
      </c>
      <c r="P9">
        <v>1</v>
      </c>
      <c r="Q9">
        <f>+AVERAGE(J48:J61)</f>
        <v>-342.66666666666669</v>
      </c>
      <c r="R9">
        <f>+AVERAGE(N48:N61)</f>
        <v>801.41666666666663</v>
      </c>
    </row>
    <row r="10" spans="1:18">
      <c r="A10">
        <v>1</v>
      </c>
      <c r="B10" t="s">
        <v>22</v>
      </c>
      <c r="C10">
        <v>4</v>
      </c>
      <c r="D10">
        <v>1</v>
      </c>
      <c r="E10">
        <v>5</v>
      </c>
      <c r="F10">
        <v>335.90551181102364</v>
      </c>
      <c r="G10">
        <v>7.4826789838337182E-2</v>
      </c>
      <c r="H10">
        <v>0.40993788819875771</v>
      </c>
      <c r="I10">
        <v>0.77199999999999991</v>
      </c>
      <c r="J10">
        <f>+N10-O10</f>
        <v>-399</v>
      </c>
      <c r="K10">
        <v>3.43</v>
      </c>
      <c r="N10">
        <v>759</v>
      </c>
      <c r="O10">
        <v>1158</v>
      </c>
      <c r="P10">
        <v>4</v>
      </c>
      <c r="Q10">
        <f>+AVERAGE(J62:J75)</f>
        <v>-342.30769230769232</v>
      </c>
      <c r="R10">
        <f>+AVERAGE(N62:N75)</f>
        <v>802.15384615384619</v>
      </c>
    </row>
    <row r="11" spans="1:18">
      <c r="A11">
        <v>1</v>
      </c>
      <c r="B11" t="s">
        <v>25</v>
      </c>
      <c r="C11">
        <v>4</v>
      </c>
      <c r="D11">
        <v>2</v>
      </c>
      <c r="E11">
        <v>6</v>
      </c>
      <c r="K11">
        <v>1.7912999999999999</v>
      </c>
      <c r="P11">
        <v>3</v>
      </c>
      <c r="Q11">
        <f>+AVERAGE(J76:J89)</f>
        <v>-346.83333333333331</v>
      </c>
      <c r="R11">
        <f>+AVERAGE(N76:N89)</f>
        <v>800.66666666666663</v>
      </c>
    </row>
    <row r="12" spans="1:18">
      <c r="A12">
        <v>1</v>
      </c>
      <c r="B12" t="s">
        <v>25</v>
      </c>
      <c r="C12">
        <v>4</v>
      </c>
      <c r="D12">
        <v>2</v>
      </c>
      <c r="E12">
        <v>7</v>
      </c>
      <c r="F12">
        <v>265.875</v>
      </c>
      <c r="G12">
        <v>6.160164271047229E-2</v>
      </c>
      <c r="H12">
        <v>0.31475409836065571</v>
      </c>
      <c r="I12">
        <v>0.14000000000000001</v>
      </c>
      <c r="J12">
        <f t="shared" ref="J12:J22" si="0">+N12-O12</f>
        <v>-417</v>
      </c>
      <c r="K12">
        <v>3.1352000000000002</v>
      </c>
      <c r="N12">
        <v>775</v>
      </c>
      <c r="O12">
        <v>1192</v>
      </c>
      <c r="P12">
        <v>2</v>
      </c>
      <c r="Q12">
        <f>+AVERAGE(J90:J103)</f>
        <v>-319.27272727272725</v>
      </c>
      <c r="R12">
        <f>+AVERAGE(N90:N103)</f>
        <v>830.09090909090912</v>
      </c>
    </row>
    <row r="13" spans="1:18">
      <c r="A13">
        <v>1</v>
      </c>
      <c r="B13" t="s">
        <v>25</v>
      </c>
      <c r="C13">
        <v>4</v>
      </c>
      <c r="D13">
        <v>2</v>
      </c>
      <c r="E13">
        <v>8</v>
      </c>
      <c r="J13">
        <f t="shared" si="0"/>
        <v>-320</v>
      </c>
      <c r="K13">
        <v>2.4500999999999999</v>
      </c>
      <c r="N13">
        <v>872</v>
      </c>
      <c r="O13">
        <v>1192</v>
      </c>
      <c r="P13">
        <v>1</v>
      </c>
      <c r="Q13">
        <f>+AVERAGE(J104:J111)</f>
        <v>-360</v>
      </c>
      <c r="R13">
        <f>+AVERAGE(N104:N111)</f>
        <v>796</v>
      </c>
    </row>
    <row r="14" spans="1:18">
      <c r="A14">
        <v>1</v>
      </c>
      <c r="B14" t="s">
        <v>25</v>
      </c>
      <c r="C14">
        <v>4</v>
      </c>
      <c r="D14">
        <v>2</v>
      </c>
      <c r="E14">
        <v>9</v>
      </c>
      <c r="F14">
        <v>257.625</v>
      </c>
      <c r="G14">
        <v>5.6673511293634501E-2</v>
      </c>
      <c r="H14">
        <v>0.45245901639344266</v>
      </c>
      <c r="I14">
        <v>0.22900000000000004</v>
      </c>
      <c r="J14">
        <f t="shared" si="0"/>
        <v>-452</v>
      </c>
      <c r="K14">
        <v>2.4941</v>
      </c>
      <c r="N14">
        <v>740</v>
      </c>
      <c r="O14">
        <v>1192</v>
      </c>
    </row>
    <row r="15" spans="1:18">
      <c r="A15">
        <v>1</v>
      </c>
      <c r="B15" t="s">
        <v>25</v>
      </c>
      <c r="C15">
        <v>4</v>
      </c>
      <c r="D15">
        <v>2</v>
      </c>
      <c r="E15">
        <v>10</v>
      </c>
      <c r="F15">
        <v>252.375</v>
      </c>
      <c r="G15">
        <v>0.10841889117043121</v>
      </c>
      <c r="H15">
        <v>0.49180327868852464</v>
      </c>
      <c r="I15">
        <v>0.254</v>
      </c>
      <c r="J15">
        <f t="shared" si="0"/>
        <v>-341</v>
      </c>
      <c r="K15">
        <v>2.3538999999999999</v>
      </c>
      <c r="N15">
        <v>851</v>
      </c>
      <c r="O15">
        <v>1192</v>
      </c>
    </row>
    <row r="16" spans="1:18">
      <c r="A16">
        <v>1</v>
      </c>
      <c r="B16" t="s">
        <v>25</v>
      </c>
      <c r="C16">
        <v>4</v>
      </c>
      <c r="D16">
        <v>2</v>
      </c>
      <c r="E16">
        <v>11</v>
      </c>
      <c r="F16">
        <v>280.125</v>
      </c>
      <c r="G16">
        <v>8.1314168377823418E-2</v>
      </c>
      <c r="I16">
        <v>0.105</v>
      </c>
      <c r="J16">
        <f t="shared" si="0"/>
        <v>-467</v>
      </c>
      <c r="K16">
        <v>1.8922000000000001</v>
      </c>
      <c r="N16">
        <v>725</v>
      </c>
      <c r="O16">
        <v>1192</v>
      </c>
    </row>
    <row r="17" spans="1:15">
      <c r="A17">
        <v>1</v>
      </c>
      <c r="B17" t="s">
        <v>25</v>
      </c>
      <c r="C17">
        <v>4</v>
      </c>
      <c r="D17">
        <v>2</v>
      </c>
      <c r="E17">
        <v>12</v>
      </c>
      <c r="J17">
        <f t="shared" si="0"/>
        <v>-360</v>
      </c>
      <c r="K17">
        <v>1.3512999999999999</v>
      </c>
      <c r="N17">
        <v>832</v>
      </c>
      <c r="O17">
        <v>1192</v>
      </c>
    </row>
    <row r="18" spans="1:15">
      <c r="A18">
        <v>1</v>
      </c>
      <c r="B18" t="s">
        <v>25</v>
      </c>
      <c r="C18">
        <v>4</v>
      </c>
      <c r="D18">
        <v>2</v>
      </c>
      <c r="E18">
        <v>13</v>
      </c>
      <c r="F18">
        <v>240.9375</v>
      </c>
      <c r="G18">
        <v>3.449691991786448E-2</v>
      </c>
      <c r="H18">
        <v>0.51147540983606554</v>
      </c>
      <c r="I18">
        <v>9.8999999999999991E-2</v>
      </c>
      <c r="J18">
        <f t="shared" si="0"/>
        <v>-421</v>
      </c>
      <c r="K18">
        <v>1.923</v>
      </c>
      <c r="N18">
        <v>771</v>
      </c>
      <c r="O18">
        <v>1192</v>
      </c>
    </row>
    <row r="19" spans="1:15">
      <c r="A19">
        <v>1</v>
      </c>
      <c r="B19" t="s">
        <v>25</v>
      </c>
      <c r="C19">
        <v>4</v>
      </c>
      <c r="D19">
        <v>2</v>
      </c>
      <c r="E19">
        <v>14</v>
      </c>
      <c r="J19">
        <f t="shared" si="0"/>
        <v>-409</v>
      </c>
      <c r="K19">
        <v>1.0993999999999999</v>
      </c>
      <c r="N19">
        <v>783</v>
      </c>
      <c r="O19">
        <v>1192</v>
      </c>
    </row>
    <row r="20" spans="1:15">
      <c r="A20">
        <v>1</v>
      </c>
      <c r="B20" t="s">
        <v>22</v>
      </c>
      <c r="C20">
        <v>3</v>
      </c>
      <c r="D20">
        <v>1</v>
      </c>
      <c r="E20">
        <v>1</v>
      </c>
      <c r="F20">
        <v>247.32490272373536</v>
      </c>
      <c r="G20">
        <v>0.20684931506849313</v>
      </c>
      <c r="H20">
        <v>1.961904761904762</v>
      </c>
      <c r="I20">
        <v>0.38200000000000001</v>
      </c>
      <c r="J20">
        <f t="shared" si="0"/>
        <v>-337.5</v>
      </c>
      <c r="K20">
        <v>1.7179</v>
      </c>
      <c r="N20">
        <v>831</v>
      </c>
      <c r="O20">
        <v>1168.5</v>
      </c>
    </row>
    <row r="21" spans="1:15">
      <c r="A21">
        <v>1</v>
      </c>
      <c r="B21" t="s">
        <v>22</v>
      </c>
      <c r="C21">
        <v>3</v>
      </c>
      <c r="D21">
        <v>1</v>
      </c>
      <c r="E21">
        <v>2</v>
      </c>
      <c r="F21">
        <v>188.66731517509731</v>
      </c>
      <c r="G21">
        <v>0.26438356164383564</v>
      </c>
      <c r="H21">
        <v>3.6952380952380954</v>
      </c>
      <c r="I21">
        <v>0.47</v>
      </c>
      <c r="J21">
        <f t="shared" si="0"/>
        <v>-398.5</v>
      </c>
      <c r="K21">
        <v>2.1048</v>
      </c>
      <c r="N21">
        <v>770</v>
      </c>
      <c r="O21">
        <v>1168.5</v>
      </c>
    </row>
    <row r="22" spans="1:15">
      <c r="A22">
        <v>1</v>
      </c>
      <c r="B22" t="s">
        <v>22</v>
      </c>
      <c r="C22">
        <v>3</v>
      </c>
      <c r="D22">
        <v>1</v>
      </c>
      <c r="E22">
        <v>3</v>
      </c>
      <c r="F22">
        <v>176.41050583657585</v>
      </c>
      <c r="G22">
        <v>0.23424657534246579</v>
      </c>
      <c r="H22">
        <v>1.9428571428571426</v>
      </c>
      <c r="I22">
        <v>0.26700000000000002</v>
      </c>
      <c r="J22">
        <f t="shared" si="0"/>
        <v>-266.5</v>
      </c>
      <c r="K22">
        <v>8.8590000000000002E-2</v>
      </c>
      <c r="N22">
        <v>902</v>
      </c>
      <c r="O22">
        <v>1168.5</v>
      </c>
    </row>
    <row r="23" spans="1:15">
      <c r="A23">
        <v>1</v>
      </c>
      <c r="B23" t="s">
        <v>22</v>
      </c>
      <c r="C23">
        <v>3</v>
      </c>
      <c r="D23">
        <v>1</v>
      </c>
      <c r="E23">
        <v>4</v>
      </c>
      <c r="F23">
        <v>147.95719844357976</v>
      </c>
      <c r="G23">
        <v>0.27397260273972607</v>
      </c>
      <c r="H23">
        <v>2.7238095238095235</v>
      </c>
      <c r="I23">
        <v>0.46900000000000003</v>
      </c>
      <c r="K23">
        <v>0.98319999999999996</v>
      </c>
    </row>
    <row r="24" spans="1:15">
      <c r="A24">
        <v>1</v>
      </c>
      <c r="B24" t="s">
        <v>22</v>
      </c>
      <c r="C24">
        <v>3</v>
      </c>
      <c r="D24">
        <v>1</v>
      </c>
      <c r="E24">
        <v>5</v>
      </c>
      <c r="F24">
        <v>207.05252918287937</v>
      </c>
      <c r="G24">
        <v>0.33150684931506852</v>
      </c>
      <c r="H24">
        <v>1.8857142857142857</v>
      </c>
      <c r="I24">
        <v>0.6379999999999999</v>
      </c>
      <c r="J24">
        <f>+N24-O24</f>
        <v>-354.5</v>
      </c>
      <c r="K24">
        <v>1.2555000000000001</v>
      </c>
      <c r="N24">
        <v>814</v>
      </c>
      <c r="O24">
        <v>1168.5</v>
      </c>
    </row>
    <row r="25" spans="1:15">
      <c r="A25">
        <v>1</v>
      </c>
      <c r="B25" t="s">
        <v>22</v>
      </c>
      <c r="C25">
        <v>3</v>
      </c>
      <c r="D25">
        <v>2</v>
      </c>
      <c r="E25">
        <v>6</v>
      </c>
      <c r="K25">
        <v>2.669</v>
      </c>
    </row>
    <row r="26" spans="1:15">
      <c r="A26">
        <v>1</v>
      </c>
      <c r="B26" t="s">
        <v>22</v>
      </c>
      <c r="C26">
        <v>3</v>
      </c>
      <c r="D26">
        <v>2</v>
      </c>
      <c r="E26">
        <v>7</v>
      </c>
      <c r="F26">
        <v>207.05252918287937</v>
      </c>
      <c r="G26">
        <v>0.14109589041095891</v>
      </c>
      <c r="H26">
        <v>4.4190476190476193</v>
      </c>
      <c r="I26">
        <v>0.20300000000000001</v>
      </c>
      <c r="J26">
        <f>+N26-O26</f>
        <v>-413.5</v>
      </c>
      <c r="K26">
        <v>2.3357999999999999</v>
      </c>
      <c r="N26">
        <v>793</v>
      </c>
      <c r="O26">
        <v>1206.5</v>
      </c>
    </row>
    <row r="27" spans="1:15">
      <c r="A27">
        <v>1</v>
      </c>
      <c r="B27" t="s">
        <v>25</v>
      </c>
      <c r="C27">
        <v>3</v>
      </c>
      <c r="D27">
        <v>2</v>
      </c>
      <c r="E27">
        <v>8</v>
      </c>
      <c r="F27">
        <v>191.625</v>
      </c>
      <c r="G27">
        <v>0.38767123287671235</v>
      </c>
      <c r="H27">
        <v>3.4857142857142853</v>
      </c>
      <c r="I27">
        <v>0.18099999999999999</v>
      </c>
      <c r="J27">
        <f>+N27-O27</f>
        <v>-446.5</v>
      </c>
      <c r="K27">
        <v>2.2204000000000002</v>
      </c>
      <c r="N27">
        <v>760</v>
      </c>
      <c r="O27">
        <v>1206.5</v>
      </c>
    </row>
    <row r="28" spans="1:15">
      <c r="A28">
        <v>1</v>
      </c>
      <c r="B28" t="s">
        <v>25</v>
      </c>
      <c r="C28">
        <v>3</v>
      </c>
      <c r="D28">
        <v>2</v>
      </c>
      <c r="E28">
        <v>9</v>
      </c>
      <c r="J28">
        <f>+N28-O28</f>
        <v>-372.5</v>
      </c>
      <c r="K28">
        <v>1.8980999999999999</v>
      </c>
      <c r="N28">
        <v>834</v>
      </c>
      <c r="O28">
        <v>1206.5</v>
      </c>
    </row>
    <row r="29" spans="1:15">
      <c r="A29">
        <v>1</v>
      </c>
      <c r="B29" t="s">
        <v>25</v>
      </c>
      <c r="C29">
        <v>3</v>
      </c>
      <c r="D29">
        <v>2</v>
      </c>
      <c r="E29">
        <v>10</v>
      </c>
      <c r="F29">
        <v>146.0625</v>
      </c>
      <c r="G29">
        <v>7.8082191780821916E-2</v>
      </c>
      <c r="H29">
        <v>1.9047619047619051</v>
      </c>
      <c r="I29">
        <v>0.32300000000000001</v>
      </c>
      <c r="J29">
        <f>+N29-O29</f>
        <v>-468.5</v>
      </c>
      <c r="K29">
        <v>1.3309</v>
      </c>
      <c r="N29">
        <v>738</v>
      </c>
      <c r="O29">
        <v>1206.5</v>
      </c>
    </row>
    <row r="30" spans="1:15">
      <c r="A30">
        <v>1</v>
      </c>
      <c r="B30" t="s">
        <v>25</v>
      </c>
      <c r="C30">
        <v>3</v>
      </c>
      <c r="D30">
        <v>2</v>
      </c>
      <c r="E30">
        <v>11</v>
      </c>
      <c r="F30">
        <v>125.8125</v>
      </c>
      <c r="G30">
        <v>0.12328767123287671</v>
      </c>
      <c r="H30">
        <v>3.2190476190476192</v>
      </c>
      <c r="I30">
        <v>0.35400000000000004</v>
      </c>
      <c r="K30">
        <v>1.5397000000000001</v>
      </c>
    </row>
    <row r="31" spans="1:15">
      <c r="A31">
        <v>1</v>
      </c>
      <c r="B31" t="s">
        <v>25</v>
      </c>
      <c r="C31">
        <v>3</v>
      </c>
      <c r="D31">
        <v>2</v>
      </c>
      <c r="E31">
        <v>12</v>
      </c>
      <c r="F31">
        <v>134.4375</v>
      </c>
      <c r="G31">
        <v>3.6986301369863014E-2</v>
      </c>
      <c r="H31">
        <v>2.038095238095238</v>
      </c>
      <c r="I31">
        <v>0.12099999999999998</v>
      </c>
      <c r="J31">
        <f>+N31-O31</f>
        <v>-215.5</v>
      </c>
      <c r="K31">
        <v>1.1229</v>
      </c>
      <c r="N31">
        <v>991</v>
      </c>
      <c r="O31">
        <v>1206.5</v>
      </c>
    </row>
    <row r="32" spans="1:15">
      <c r="A32">
        <v>1</v>
      </c>
      <c r="B32" t="s">
        <v>25</v>
      </c>
      <c r="C32">
        <v>3</v>
      </c>
      <c r="D32">
        <v>2</v>
      </c>
      <c r="E32">
        <v>13</v>
      </c>
      <c r="F32">
        <v>120.1875</v>
      </c>
      <c r="G32">
        <v>0.10273972602739725</v>
      </c>
      <c r="H32">
        <v>1.8476190476190477</v>
      </c>
      <c r="I32">
        <v>0.38800000000000001</v>
      </c>
      <c r="K32">
        <v>1.1740999999999999</v>
      </c>
    </row>
    <row r="33" spans="1:15">
      <c r="A33">
        <v>1</v>
      </c>
      <c r="B33" t="s">
        <v>25</v>
      </c>
      <c r="C33">
        <v>3</v>
      </c>
      <c r="D33">
        <v>2</v>
      </c>
      <c r="E33">
        <v>14</v>
      </c>
      <c r="J33">
        <f>+N33-O33</f>
        <v>-316.5</v>
      </c>
      <c r="K33">
        <v>0.75219999999999998</v>
      </c>
      <c r="N33">
        <v>890</v>
      </c>
      <c r="O33">
        <v>1206.5</v>
      </c>
    </row>
    <row r="34" spans="1:15">
      <c r="A34">
        <v>1</v>
      </c>
      <c r="B34" t="s">
        <v>22</v>
      </c>
      <c r="C34">
        <v>2</v>
      </c>
      <c r="D34">
        <v>1</v>
      </c>
      <c r="E34">
        <v>1</v>
      </c>
      <c r="F34">
        <v>110.52364864864863</v>
      </c>
      <c r="G34">
        <v>0.19311627906976747</v>
      </c>
      <c r="H34">
        <v>1.9002932551319649</v>
      </c>
      <c r="J34">
        <f>+N34-O34</f>
        <v>-386.5</v>
      </c>
      <c r="K34">
        <v>1.4581999999999999</v>
      </c>
      <c r="N34">
        <v>774</v>
      </c>
      <c r="O34">
        <v>1160.5</v>
      </c>
    </row>
    <row r="35" spans="1:15">
      <c r="A35">
        <v>1</v>
      </c>
      <c r="B35" t="s">
        <v>22</v>
      </c>
      <c r="C35">
        <v>2</v>
      </c>
      <c r="D35">
        <v>1</v>
      </c>
      <c r="E35">
        <v>2</v>
      </c>
      <c r="F35">
        <v>110.52364864864863</v>
      </c>
      <c r="G35">
        <v>0.21544186046511626</v>
      </c>
      <c r="H35">
        <v>2.32258064516129</v>
      </c>
      <c r="I35">
        <v>0.64766666666666661</v>
      </c>
      <c r="J35">
        <f>+N35-O35</f>
        <v>-297.5</v>
      </c>
      <c r="K35">
        <v>1.6748000000000001</v>
      </c>
      <c r="N35">
        <v>863</v>
      </c>
      <c r="O35">
        <v>1160.5</v>
      </c>
    </row>
    <row r="36" spans="1:15">
      <c r="A36">
        <v>1</v>
      </c>
      <c r="B36" t="s">
        <v>22</v>
      </c>
      <c r="C36">
        <v>2</v>
      </c>
      <c r="D36">
        <v>1</v>
      </c>
      <c r="E36">
        <v>3</v>
      </c>
      <c r="F36">
        <v>183.19256756756758</v>
      </c>
      <c r="G36">
        <v>6.9209302325581409E-2</v>
      </c>
      <c r="H36">
        <v>2.0938416422287389</v>
      </c>
      <c r="I36">
        <v>0.20566666666666666</v>
      </c>
      <c r="J36">
        <f>+N36-O36</f>
        <v>-344.5</v>
      </c>
      <c r="K36">
        <v>1.6597</v>
      </c>
      <c r="N36">
        <v>816</v>
      </c>
      <c r="O36">
        <v>1160.5</v>
      </c>
    </row>
    <row r="37" spans="1:15">
      <c r="A37">
        <v>1</v>
      </c>
      <c r="B37" t="s">
        <v>22</v>
      </c>
      <c r="C37">
        <v>2</v>
      </c>
      <c r="D37">
        <v>1</v>
      </c>
      <c r="E37">
        <v>4</v>
      </c>
      <c r="F37">
        <v>145.33783783783781</v>
      </c>
      <c r="G37">
        <v>0.16744186046511628</v>
      </c>
      <c r="H37">
        <v>2.0410557184750733</v>
      </c>
      <c r="I37">
        <v>0.47766666666666668</v>
      </c>
      <c r="J37">
        <f>+N37-O37</f>
        <v>-230.5</v>
      </c>
      <c r="K37">
        <v>1.6606000000000001</v>
      </c>
      <c r="N37">
        <v>930</v>
      </c>
      <c r="O37">
        <v>1160.5</v>
      </c>
    </row>
    <row r="38" spans="1:15">
      <c r="A38">
        <v>1</v>
      </c>
      <c r="B38" t="s">
        <v>22</v>
      </c>
      <c r="C38">
        <v>2</v>
      </c>
      <c r="D38">
        <v>1</v>
      </c>
      <c r="E38">
        <v>5</v>
      </c>
      <c r="F38">
        <v>131.50337837837836</v>
      </c>
      <c r="G38">
        <v>6.4744186046511637E-2</v>
      </c>
      <c r="H38">
        <v>2.1466275659824046</v>
      </c>
      <c r="I38">
        <v>0.37266666666666665</v>
      </c>
      <c r="K38">
        <v>1.2493000000000001</v>
      </c>
    </row>
    <row r="39" spans="1:15">
      <c r="A39">
        <v>1</v>
      </c>
      <c r="B39" t="s">
        <v>22</v>
      </c>
      <c r="C39">
        <v>2</v>
      </c>
      <c r="D39">
        <v>2</v>
      </c>
      <c r="E39">
        <v>6</v>
      </c>
      <c r="F39">
        <v>167.98986486486487</v>
      </c>
      <c r="G39">
        <v>6.2511627906976758E-2</v>
      </c>
      <c r="H39">
        <v>1.9530791788856305</v>
      </c>
      <c r="I39">
        <v>0.36866666666666664</v>
      </c>
      <c r="J39">
        <f>+N39-O39</f>
        <v>-252.5</v>
      </c>
      <c r="K39">
        <v>1.9087000000000001</v>
      </c>
      <c r="N39">
        <v>931</v>
      </c>
      <c r="O39">
        <v>1183.5</v>
      </c>
    </row>
    <row r="40" spans="1:15">
      <c r="A40">
        <v>1</v>
      </c>
      <c r="B40" t="s">
        <v>25</v>
      </c>
      <c r="C40">
        <v>2</v>
      </c>
      <c r="D40">
        <v>2</v>
      </c>
      <c r="E40">
        <v>7</v>
      </c>
      <c r="F40">
        <v>151.41891891891891</v>
      </c>
      <c r="G40">
        <v>2.0093023255813955E-2</v>
      </c>
      <c r="H40">
        <v>2.8328445747800584</v>
      </c>
      <c r="I40">
        <v>8.1666666666666665E-2</v>
      </c>
      <c r="J40">
        <f>+N40-O40</f>
        <v>-439.5</v>
      </c>
      <c r="K40">
        <v>1.9709000000000001</v>
      </c>
      <c r="N40">
        <v>744</v>
      </c>
      <c r="O40">
        <v>1183.5</v>
      </c>
    </row>
    <row r="41" spans="1:15">
      <c r="A41">
        <v>1</v>
      </c>
      <c r="B41" t="s">
        <v>25</v>
      </c>
      <c r="C41">
        <v>2</v>
      </c>
      <c r="D41">
        <v>2</v>
      </c>
      <c r="E41">
        <v>8</v>
      </c>
      <c r="F41">
        <v>135.3614457831325</v>
      </c>
      <c r="G41">
        <v>7.4790697674418621E-2</v>
      </c>
      <c r="H41">
        <v>2.5689149560117297</v>
      </c>
      <c r="I41">
        <v>0.13866666666666666</v>
      </c>
      <c r="J41">
        <f>+N41-O41</f>
        <v>-391.5</v>
      </c>
      <c r="K41">
        <v>1.5604</v>
      </c>
      <c r="N41">
        <v>792</v>
      </c>
      <c r="O41">
        <v>1183.5</v>
      </c>
    </row>
    <row r="42" spans="1:15">
      <c r="A42">
        <v>1</v>
      </c>
      <c r="B42" t="s">
        <v>25</v>
      </c>
      <c r="C42">
        <v>2</v>
      </c>
      <c r="D42">
        <v>2</v>
      </c>
      <c r="E42">
        <v>9</v>
      </c>
      <c r="F42">
        <v>263.13253012048187</v>
      </c>
      <c r="G42">
        <v>2.2325581395348838E-2</v>
      </c>
      <c r="H42">
        <v>2.4457478005865103</v>
      </c>
      <c r="I42">
        <v>0.25666666666666665</v>
      </c>
      <c r="J42">
        <f>+N42-O42</f>
        <v>-334.5</v>
      </c>
      <c r="K42">
        <v>1.7930999999999999</v>
      </c>
      <c r="N42">
        <v>849</v>
      </c>
      <c r="O42">
        <v>1183.5</v>
      </c>
    </row>
    <row r="43" spans="1:15">
      <c r="A43">
        <v>1</v>
      </c>
      <c r="B43" t="s">
        <v>25</v>
      </c>
      <c r="C43">
        <v>2</v>
      </c>
      <c r="D43">
        <v>2</v>
      </c>
      <c r="E43">
        <v>10</v>
      </c>
      <c r="F43">
        <v>239.45783132530119</v>
      </c>
      <c r="G43">
        <v>4.3534883720930243E-2</v>
      </c>
      <c r="H43">
        <v>1.5659824046920821</v>
      </c>
      <c r="I43">
        <v>0.11766666666666667</v>
      </c>
      <c r="J43">
        <f>+N43-O43</f>
        <v>-464.5</v>
      </c>
      <c r="K43">
        <v>1.3857999999999999</v>
      </c>
      <c r="N43">
        <v>719</v>
      </c>
      <c r="O43">
        <v>1183.5</v>
      </c>
    </row>
    <row r="44" spans="1:15">
      <c r="A44">
        <v>1</v>
      </c>
      <c r="B44" t="s">
        <v>25</v>
      </c>
      <c r="C44">
        <v>2</v>
      </c>
      <c r="D44">
        <v>2</v>
      </c>
      <c r="E44">
        <v>11</v>
      </c>
      <c r="F44">
        <v>166.26506024096383</v>
      </c>
      <c r="G44">
        <v>3.5720930232558144E-2</v>
      </c>
      <c r="H44">
        <v>2.0058651026392962</v>
      </c>
      <c r="I44">
        <v>8.8666666666666671E-2</v>
      </c>
      <c r="K44">
        <v>1.427</v>
      </c>
    </row>
    <row r="45" spans="1:15">
      <c r="A45">
        <v>1</v>
      </c>
      <c r="B45" t="s">
        <v>25</v>
      </c>
      <c r="C45">
        <v>2</v>
      </c>
      <c r="D45">
        <v>2</v>
      </c>
      <c r="E45">
        <v>12</v>
      </c>
      <c r="F45">
        <v>209.09638554216866</v>
      </c>
      <c r="J45">
        <f t="shared" ref="J45:J54" si="1">+N45-O45</f>
        <v>-274.5</v>
      </c>
      <c r="K45">
        <v>1.3559000000000001</v>
      </c>
      <c r="N45">
        <v>909</v>
      </c>
      <c r="O45">
        <v>1183.5</v>
      </c>
    </row>
    <row r="46" spans="1:15">
      <c r="A46">
        <v>1</v>
      </c>
      <c r="B46" t="s">
        <v>25</v>
      </c>
      <c r="C46">
        <v>2</v>
      </c>
      <c r="D46">
        <v>2</v>
      </c>
      <c r="E46">
        <v>13</v>
      </c>
      <c r="G46">
        <v>1.8976744186046515E-2</v>
      </c>
      <c r="H46">
        <v>1.6011730205278591</v>
      </c>
      <c r="I46">
        <v>0.13566666666666666</v>
      </c>
      <c r="J46">
        <f t="shared" si="1"/>
        <v>-453.5</v>
      </c>
      <c r="K46">
        <v>1.248</v>
      </c>
      <c r="N46">
        <v>730</v>
      </c>
      <c r="O46">
        <v>1183.5</v>
      </c>
    </row>
    <row r="47" spans="1:15">
      <c r="A47">
        <v>1</v>
      </c>
      <c r="B47" t="s">
        <v>25</v>
      </c>
      <c r="C47">
        <v>2</v>
      </c>
      <c r="D47">
        <v>2</v>
      </c>
      <c r="E47">
        <v>14</v>
      </c>
      <c r="F47">
        <v>87.289156626505999</v>
      </c>
      <c r="G47">
        <v>0.1015813953488372</v>
      </c>
      <c r="H47">
        <v>1.442815249266862</v>
      </c>
      <c r="I47">
        <v>0.13566666666666666</v>
      </c>
      <c r="J47">
        <f t="shared" si="1"/>
        <v>-345.5</v>
      </c>
      <c r="K47">
        <v>1.3237000000000001</v>
      </c>
      <c r="N47">
        <v>838</v>
      </c>
      <c r="O47">
        <v>1183.5</v>
      </c>
    </row>
    <row r="48" spans="1:15">
      <c r="A48">
        <v>1</v>
      </c>
      <c r="B48" t="s">
        <v>22</v>
      </c>
      <c r="C48">
        <v>1</v>
      </c>
      <c r="D48">
        <v>1</v>
      </c>
      <c r="E48">
        <v>1</v>
      </c>
      <c r="F48">
        <v>175.70539419087137</v>
      </c>
      <c r="G48">
        <v>9.7425742574257429E-2</v>
      </c>
      <c r="H48">
        <v>3.1314741035856573</v>
      </c>
      <c r="J48">
        <f t="shared" si="1"/>
        <v>-307.5</v>
      </c>
      <c r="K48">
        <v>2.0625</v>
      </c>
      <c r="N48">
        <v>836</v>
      </c>
      <c r="O48">
        <v>1143.5</v>
      </c>
    </row>
    <row r="49" spans="1:15">
      <c r="A49">
        <v>1</v>
      </c>
      <c r="B49" t="s">
        <v>22</v>
      </c>
      <c r="C49">
        <v>1</v>
      </c>
      <c r="D49">
        <v>1</v>
      </c>
      <c r="E49">
        <v>2</v>
      </c>
      <c r="F49">
        <v>179.06639004149378</v>
      </c>
      <c r="G49">
        <v>0.39445544554455447</v>
      </c>
      <c r="H49">
        <v>3.5617529880478083</v>
      </c>
      <c r="I49">
        <v>0.39700000000000002</v>
      </c>
      <c r="J49">
        <f t="shared" si="1"/>
        <v>-331.5</v>
      </c>
      <c r="K49">
        <v>2.2170000000000001</v>
      </c>
      <c r="N49">
        <v>812</v>
      </c>
      <c r="O49">
        <v>1143.5</v>
      </c>
    </row>
    <row r="50" spans="1:15">
      <c r="A50">
        <v>1</v>
      </c>
      <c r="B50" t="s">
        <v>22</v>
      </c>
      <c r="C50">
        <v>1</v>
      </c>
      <c r="D50">
        <v>1</v>
      </c>
      <c r="E50">
        <v>3</v>
      </c>
      <c r="F50">
        <v>154.79253112033192</v>
      </c>
      <c r="G50">
        <v>0.14970297029702972</v>
      </c>
      <c r="I50">
        <v>0.14499999999999999</v>
      </c>
      <c r="J50">
        <f t="shared" si="1"/>
        <v>-322.5</v>
      </c>
      <c r="K50">
        <v>2.1259999999999999</v>
      </c>
      <c r="N50">
        <v>821</v>
      </c>
      <c r="O50">
        <v>1143.5</v>
      </c>
    </row>
    <row r="51" spans="1:15">
      <c r="A51">
        <v>1</v>
      </c>
      <c r="B51" t="s">
        <v>22</v>
      </c>
      <c r="C51">
        <v>1</v>
      </c>
      <c r="D51">
        <v>1</v>
      </c>
      <c r="E51">
        <v>4</v>
      </c>
      <c r="F51">
        <v>223.50622406639005</v>
      </c>
      <c r="G51">
        <v>0.12237623762376237</v>
      </c>
      <c r="H51">
        <v>5.52191235059761</v>
      </c>
      <c r="I51">
        <v>0.42499999999999999</v>
      </c>
      <c r="J51">
        <f t="shared" si="1"/>
        <v>-311.5</v>
      </c>
      <c r="K51">
        <v>1.7343</v>
      </c>
      <c r="N51">
        <v>832</v>
      </c>
      <c r="O51">
        <v>1143.5</v>
      </c>
    </row>
    <row r="52" spans="1:15">
      <c r="A52">
        <v>1</v>
      </c>
      <c r="B52" t="s">
        <v>22</v>
      </c>
      <c r="C52">
        <v>1</v>
      </c>
      <c r="D52">
        <v>1</v>
      </c>
      <c r="E52">
        <v>5</v>
      </c>
      <c r="F52">
        <v>157.40663900414935</v>
      </c>
      <c r="G52">
        <v>0.1081188118811881</v>
      </c>
      <c r="H52">
        <v>1.6494023904382473</v>
      </c>
      <c r="I52">
        <v>0.67500000000000004</v>
      </c>
      <c r="J52">
        <f t="shared" si="1"/>
        <v>-386.5</v>
      </c>
      <c r="K52">
        <v>2.1818</v>
      </c>
      <c r="N52">
        <v>757</v>
      </c>
      <c r="O52">
        <v>1143.5</v>
      </c>
    </row>
    <row r="53" spans="1:15">
      <c r="A53">
        <v>1</v>
      </c>
      <c r="B53" t="s">
        <v>22</v>
      </c>
      <c r="C53">
        <v>1</v>
      </c>
      <c r="D53">
        <v>2</v>
      </c>
      <c r="E53">
        <v>6</v>
      </c>
      <c r="F53">
        <v>206.51452282157672</v>
      </c>
      <c r="G53">
        <v>0.21386138613861383</v>
      </c>
      <c r="H53">
        <v>6.191235059760956</v>
      </c>
      <c r="I53">
        <v>0.34200000000000003</v>
      </c>
      <c r="J53">
        <f t="shared" si="1"/>
        <v>-265.5</v>
      </c>
      <c r="K53">
        <v>2.7301000000000002</v>
      </c>
      <c r="N53">
        <v>879</v>
      </c>
      <c r="O53">
        <v>1144.5</v>
      </c>
    </row>
    <row r="54" spans="1:15">
      <c r="A54">
        <v>1</v>
      </c>
      <c r="B54" t="s">
        <v>22</v>
      </c>
      <c r="C54">
        <v>1</v>
      </c>
      <c r="D54">
        <v>2</v>
      </c>
      <c r="E54">
        <v>7</v>
      </c>
      <c r="F54">
        <v>184.85477178423236</v>
      </c>
      <c r="G54">
        <v>9.623762376237624E-2</v>
      </c>
      <c r="H54">
        <v>2.7011952191235058</v>
      </c>
      <c r="I54">
        <v>0.54899999999999993</v>
      </c>
      <c r="J54">
        <f t="shared" si="1"/>
        <v>-324.5</v>
      </c>
      <c r="K54">
        <v>2.3685999999999998</v>
      </c>
      <c r="N54">
        <v>820</v>
      </c>
      <c r="O54">
        <v>1144.5</v>
      </c>
    </row>
    <row r="55" spans="1:15">
      <c r="A55">
        <v>1</v>
      </c>
      <c r="B55" t="s">
        <v>25</v>
      </c>
      <c r="C55">
        <v>1</v>
      </c>
      <c r="D55">
        <v>2</v>
      </c>
      <c r="E55">
        <v>8</v>
      </c>
      <c r="F55">
        <v>175.29288702928869</v>
      </c>
      <c r="G55">
        <v>4.9900990099009904E-2</v>
      </c>
      <c r="H55">
        <v>1.7468354430379747</v>
      </c>
      <c r="K55">
        <v>2.1183000000000001</v>
      </c>
    </row>
    <row r="56" spans="1:15">
      <c r="A56">
        <v>1</v>
      </c>
      <c r="B56" t="s">
        <v>25</v>
      </c>
      <c r="C56">
        <v>1</v>
      </c>
      <c r="D56">
        <v>2</v>
      </c>
      <c r="E56">
        <v>9</v>
      </c>
      <c r="F56">
        <v>183.20083682008365</v>
      </c>
      <c r="G56">
        <v>4.7524752475247532E-3</v>
      </c>
      <c r="H56">
        <v>1.860759493670886</v>
      </c>
      <c r="J56">
        <f>+N56-O56</f>
        <v>-403.5</v>
      </c>
      <c r="K56">
        <v>1.8939999999999999</v>
      </c>
      <c r="N56">
        <v>741</v>
      </c>
      <c r="O56">
        <v>1144.5</v>
      </c>
    </row>
    <row r="57" spans="1:15">
      <c r="A57">
        <v>1</v>
      </c>
      <c r="B57" t="s">
        <v>25</v>
      </c>
      <c r="C57">
        <v>1</v>
      </c>
      <c r="D57">
        <v>2</v>
      </c>
      <c r="E57">
        <v>10</v>
      </c>
      <c r="F57">
        <v>149.12133891213389</v>
      </c>
      <c r="G57">
        <v>2.8514851485148519E-2</v>
      </c>
      <c r="H57">
        <v>1.3481012658227847</v>
      </c>
      <c r="K57">
        <v>2.2522000000000002</v>
      </c>
    </row>
    <row r="58" spans="1:15">
      <c r="A58">
        <v>1</v>
      </c>
      <c r="B58" t="s">
        <v>25</v>
      </c>
      <c r="C58">
        <v>1</v>
      </c>
      <c r="D58">
        <v>2</v>
      </c>
      <c r="E58">
        <v>11</v>
      </c>
      <c r="F58">
        <v>183.57740585774056</v>
      </c>
      <c r="H58">
        <v>2.6582278481012658</v>
      </c>
      <c r="J58">
        <f t="shared" ref="J58:J74" si="2">+N58-O58</f>
        <v>-380.5</v>
      </c>
      <c r="K58">
        <v>1.4200999999999999</v>
      </c>
      <c r="N58">
        <v>764</v>
      </c>
      <c r="O58">
        <v>1144.5</v>
      </c>
    </row>
    <row r="59" spans="1:15">
      <c r="A59">
        <v>1</v>
      </c>
      <c r="B59" t="s">
        <v>25</v>
      </c>
      <c r="C59">
        <v>1</v>
      </c>
      <c r="D59">
        <v>2</v>
      </c>
      <c r="E59">
        <v>12</v>
      </c>
      <c r="F59">
        <v>125.5857740585774</v>
      </c>
      <c r="G59">
        <v>4.9900990099009904E-2</v>
      </c>
      <c r="H59">
        <v>1.4240506329113924</v>
      </c>
      <c r="J59">
        <f t="shared" si="2"/>
        <v>-442.5</v>
      </c>
      <c r="K59">
        <v>1.3737999999999999</v>
      </c>
      <c r="N59">
        <v>702</v>
      </c>
      <c r="O59">
        <v>1144.5</v>
      </c>
    </row>
    <row r="60" spans="1:15">
      <c r="A60">
        <v>1</v>
      </c>
      <c r="B60" t="s">
        <v>25</v>
      </c>
      <c r="C60">
        <v>1</v>
      </c>
      <c r="D60">
        <v>2</v>
      </c>
      <c r="E60">
        <v>13</v>
      </c>
      <c r="F60">
        <v>219.7280334728033</v>
      </c>
      <c r="G60">
        <v>2.9702970297029709E-2</v>
      </c>
      <c r="H60">
        <v>2.7531645569620249</v>
      </c>
      <c r="J60">
        <f t="shared" si="2"/>
        <v>-309.5</v>
      </c>
      <c r="K60">
        <v>1.3158000000000001</v>
      </c>
      <c r="N60">
        <v>835</v>
      </c>
      <c r="O60">
        <v>1144.5</v>
      </c>
    </row>
    <row r="61" spans="1:15">
      <c r="A61">
        <v>1</v>
      </c>
      <c r="B61" t="s">
        <v>25</v>
      </c>
      <c r="C61">
        <v>1</v>
      </c>
      <c r="D61">
        <v>2</v>
      </c>
      <c r="E61">
        <v>14</v>
      </c>
      <c r="F61">
        <v>179.81171548117152</v>
      </c>
      <c r="G61">
        <v>2.2574257425742573E-2</v>
      </c>
      <c r="H61">
        <v>3.0759493670886071</v>
      </c>
      <c r="J61">
        <f t="shared" si="2"/>
        <v>-326.5</v>
      </c>
      <c r="K61">
        <v>1.1677</v>
      </c>
      <c r="N61">
        <v>818</v>
      </c>
      <c r="O61">
        <v>1144.5</v>
      </c>
    </row>
    <row r="62" spans="1:15">
      <c r="A62">
        <v>2</v>
      </c>
      <c r="B62" t="s">
        <v>22</v>
      </c>
      <c r="C62">
        <v>4</v>
      </c>
      <c r="D62">
        <v>1</v>
      </c>
      <c r="E62">
        <v>1</v>
      </c>
      <c r="F62" s="4">
        <v>189.53917050691243</v>
      </c>
      <c r="H62">
        <v>0.54915254237288136</v>
      </c>
      <c r="I62">
        <v>0.50383333333333336</v>
      </c>
      <c r="J62">
        <f t="shared" si="2"/>
        <v>-352</v>
      </c>
      <c r="K62">
        <v>3.0985</v>
      </c>
      <c r="L62">
        <v>14.94072430033021</v>
      </c>
      <c r="N62">
        <v>782</v>
      </c>
      <c r="O62">
        <v>1134</v>
      </c>
    </row>
    <row r="63" spans="1:15">
      <c r="A63">
        <v>2</v>
      </c>
      <c r="B63" t="s">
        <v>22</v>
      </c>
      <c r="C63">
        <v>4</v>
      </c>
      <c r="D63">
        <v>1</v>
      </c>
      <c r="E63">
        <v>2</v>
      </c>
      <c r="F63">
        <v>208.61751152073731</v>
      </c>
      <c r="H63">
        <v>0.52881355932203389</v>
      </c>
      <c r="I63">
        <v>0.47683333333333333</v>
      </c>
      <c r="J63">
        <f t="shared" si="2"/>
        <v>-371</v>
      </c>
      <c r="K63">
        <v>3.1153</v>
      </c>
      <c r="L63">
        <v>2.5177322099330897</v>
      </c>
      <c r="N63">
        <v>763</v>
      </c>
      <c r="O63">
        <v>1134</v>
      </c>
    </row>
    <row r="64" spans="1:15">
      <c r="A64">
        <v>2</v>
      </c>
      <c r="B64" t="s">
        <v>22</v>
      </c>
      <c r="C64">
        <v>4</v>
      </c>
      <c r="D64">
        <v>1</v>
      </c>
      <c r="E64">
        <v>3</v>
      </c>
      <c r="F64">
        <v>174.40092165898616</v>
      </c>
      <c r="H64">
        <v>0.48813559322033906</v>
      </c>
      <c r="I64">
        <v>0.67283333333333328</v>
      </c>
      <c r="J64">
        <f t="shared" si="2"/>
        <v>-347</v>
      </c>
      <c r="K64">
        <v>2.8412000000000002</v>
      </c>
      <c r="L64">
        <v>29.216135842546134</v>
      </c>
      <c r="N64">
        <v>787</v>
      </c>
      <c r="O64">
        <v>1134</v>
      </c>
    </row>
    <row r="65" spans="1:15">
      <c r="A65">
        <v>2</v>
      </c>
      <c r="B65" t="s">
        <v>22</v>
      </c>
      <c r="C65">
        <v>4</v>
      </c>
      <c r="D65">
        <v>1</v>
      </c>
      <c r="E65">
        <v>4</v>
      </c>
      <c r="F65">
        <v>205.2995391705069</v>
      </c>
      <c r="H65">
        <v>0.40677966101694918</v>
      </c>
      <c r="I65">
        <v>0.5718333333333333</v>
      </c>
      <c r="J65">
        <f t="shared" si="2"/>
        <v>-384</v>
      </c>
      <c r="K65">
        <v>2.6652</v>
      </c>
      <c r="L65">
        <v>4.5471769609700639</v>
      </c>
      <c r="N65">
        <v>750</v>
      </c>
      <c r="O65">
        <v>1134</v>
      </c>
    </row>
    <row r="66" spans="1:15">
      <c r="A66">
        <v>2</v>
      </c>
      <c r="B66" t="s">
        <v>22</v>
      </c>
      <c r="C66">
        <v>4</v>
      </c>
      <c r="D66">
        <v>1</v>
      </c>
      <c r="E66">
        <v>5</v>
      </c>
      <c r="F66">
        <v>152.62672811059906</v>
      </c>
      <c r="H66">
        <v>0.30508474576271188</v>
      </c>
      <c r="I66">
        <v>0.29183333333333339</v>
      </c>
      <c r="J66">
        <f t="shared" si="2"/>
        <v>-392</v>
      </c>
      <c r="K66">
        <v>3.1168</v>
      </c>
      <c r="L66">
        <v>16.012300580751944</v>
      </c>
      <c r="N66">
        <v>742</v>
      </c>
      <c r="O66">
        <v>1134</v>
      </c>
    </row>
    <row r="67" spans="1:15">
      <c r="A67">
        <v>2</v>
      </c>
      <c r="B67" t="s">
        <v>22</v>
      </c>
      <c r="C67">
        <v>4</v>
      </c>
      <c r="D67">
        <v>2</v>
      </c>
      <c r="E67">
        <v>6</v>
      </c>
      <c r="F67">
        <v>182.07373271889398</v>
      </c>
      <c r="H67">
        <v>0.30508474576271188</v>
      </c>
      <c r="I67">
        <v>0.49983333333333335</v>
      </c>
      <c r="J67">
        <f t="shared" si="2"/>
        <v>-190</v>
      </c>
      <c r="K67">
        <v>3.2591999999999999</v>
      </c>
      <c r="L67">
        <v>70.935960591133011</v>
      </c>
      <c r="N67">
        <v>961</v>
      </c>
      <c r="O67">
        <v>1151</v>
      </c>
    </row>
    <row r="68" spans="1:15">
      <c r="A68">
        <v>2</v>
      </c>
      <c r="B68" t="s">
        <v>22</v>
      </c>
      <c r="C68">
        <v>4</v>
      </c>
      <c r="D68">
        <v>2</v>
      </c>
      <c r="E68">
        <v>7</v>
      </c>
      <c r="F68">
        <v>180.41474654377879</v>
      </c>
      <c r="H68">
        <v>0.48813559322033906</v>
      </c>
      <c r="I68">
        <v>0.63783333333333336</v>
      </c>
      <c r="J68">
        <f t="shared" si="2"/>
        <v>-399</v>
      </c>
      <c r="K68">
        <v>2.6669</v>
      </c>
      <c r="L68">
        <v>25.65027768190518</v>
      </c>
      <c r="N68">
        <v>752</v>
      </c>
      <c r="O68">
        <v>1151</v>
      </c>
    </row>
    <row r="69" spans="1:15">
      <c r="A69">
        <v>2</v>
      </c>
      <c r="B69" t="s">
        <v>25</v>
      </c>
      <c r="C69">
        <v>4</v>
      </c>
      <c r="D69">
        <v>2</v>
      </c>
      <c r="E69">
        <v>8</v>
      </c>
      <c r="F69">
        <v>194.33333333333331</v>
      </c>
      <c r="H69">
        <v>0.56949152542372883</v>
      </c>
      <c r="I69">
        <v>0.16183333333333333</v>
      </c>
      <c r="J69">
        <f t="shared" si="2"/>
        <v>-406</v>
      </c>
      <c r="K69">
        <v>3.1202999999999999</v>
      </c>
      <c r="L69">
        <v>8.1782964273757717</v>
      </c>
      <c r="N69">
        <v>745</v>
      </c>
      <c r="O69">
        <v>1151</v>
      </c>
    </row>
    <row r="70" spans="1:15">
      <c r="A70">
        <v>2</v>
      </c>
      <c r="B70" t="s">
        <v>25</v>
      </c>
      <c r="C70">
        <v>4</v>
      </c>
      <c r="D70">
        <v>2</v>
      </c>
      <c r="E70">
        <v>9</v>
      </c>
      <c r="F70">
        <v>331.83333333333331</v>
      </c>
      <c r="G70">
        <v>2.3814773980154354E-2</v>
      </c>
      <c r="H70">
        <v>0.87457627118644066</v>
      </c>
      <c r="I70">
        <v>0.12183333333333335</v>
      </c>
      <c r="J70">
        <f t="shared" si="2"/>
        <v>-316</v>
      </c>
      <c r="K70">
        <v>2.6825000000000001</v>
      </c>
      <c r="L70">
        <v>82.226961432175884</v>
      </c>
      <c r="N70">
        <v>835</v>
      </c>
      <c r="O70">
        <v>1151</v>
      </c>
    </row>
    <row r="71" spans="1:15">
      <c r="A71">
        <v>2</v>
      </c>
      <c r="B71" t="s">
        <v>25</v>
      </c>
      <c r="C71">
        <v>4</v>
      </c>
      <c r="D71">
        <v>2</v>
      </c>
      <c r="E71">
        <v>10</v>
      </c>
      <c r="F71">
        <v>274</v>
      </c>
      <c r="G71">
        <v>2.2326350606394707E-2</v>
      </c>
      <c r="H71">
        <v>0.79322033898305078</v>
      </c>
      <c r="I71">
        <v>0.3198333333333333</v>
      </c>
      <c r="J71">
        <f t="shared" si="2"/>
        <v>-280</v>
      </c>
      <c r="K71">
        <v>2.3277000000000001</v>
      </c>
      <c r="L71">
        <v>24.43190846972827</v>
      </c>
      <c r="N71">
        <v>871</v>
      </c>
      <c r="O71">
        <v>1151</v>
      </c>
    </row>
    <row r="72" spans="1:15">
      <c r="A72">
        <v>2</v>
      </c>
      <c r="B72" t="s">
        <v>25</v>
      </c>
      <c r="C72">
        <v>4</v>
      </c>
      <c r="D72">
        <v>2</v>
      </c>
      <c r="E72">
        <v>11</v>
      </c>
      <c r="F72">
        <v>229.16666666666663</v>
      </c>
      <c r="G72">
        <v>2.2326350606394707E-2</v>
      </c>
      <c r="H72">
        <v>0.56949152542372883</v>
      </c>
      <c r="I72">
        <v>0.45283333333333331</v>
      </c>
      <c r="J72">
        <f t="shared" si="2"/>
        <v>-315</v>
      </c>
      <c r="K72">
        <v>2.4982000000000002</v>
      </c>
      <c r="L72">
        <v>125.81038040271042</v>
      </c>
      <c r="N72">
        <v>836</v>
      </c>
      <c r="O72">
        <v>1151</v>
      </c>
    </row>
    <row r="73" spans="1:15">
      <c r="A73">
        <v>2</v>
      </c>
      <c r="B73" t="s">
        <v>25</v>
      </c>
      <c r="C73">
        <v>4</v>
      </c>
      <c r="D73">
        <v>2</v>
      </c>
      <c r="E73">
        <v>12</v>
      </c>
      <c r="J73">
        <f t="shared" si="2"/>
        <v>-375</v>
      </c>
      <c r="K73">
        <v>2.3504999999999998</v>
      </c>
      <c r="L73">
        <v>20.297940530595287</v>
      </c>
      <c r="N73">
        <v>776</v>
      </c>
      <c r="O73">
        <v>1151</v>
      </c>
    </row>
    <row r="74" spans="1:15">
      <c r="A74">
        <v>2</v>
      </c>
      <c r="B74" t="s">
        <v>25</v>
      </c>
      <c r="C74">
        <v>4</v>
      </c>
      <c r="D74">
        <v>2</v>
      </c>
      <c r="E74">
        <v>13</v>
      </c>
      <c r="F74">
        <v>115.66666666666666</v>
      </c>
      <c r="G74">
        <v>5.7056229327453134E-2</v>
      </c>
      <c r="H74">
        <v>0.38644067796610171</v>
      </c>
      <c r="I74">
        <v>0.10483333333333333</v>
      </c>
      <c r="J74">
        <f t="shared" si="2"/>
        <v>-323</v>
      </c>
      <c r="K74">
        <v>1.7843</v>
      </c>
      <c r="L74">
        <v>62.10586008759045</v>
      </c>
      <c r="N74">
        <v>828</v>
      </c>
      <c r="O74">
        <v>1151</v>
      </c>
    </row>
    <row r="75" spans="1:15">
      <c r="A75">
        <v>2</v>
      </c>
      <c r="B75" t="s">
        <v>25</v>
      </c>
      <c r="C75">
        <v>4</v>
      </c>
      <c r="D75">
        <v>2</v>
      </c>
      <c r="E75">
        <v>14</v>
      </c>
      <c r="F75">
        <v>202.66666666666666</v>
      </c>
      <c r="G75">
        <v>6.9955898566703423E-2</v>
      </c>
      <c r="H75">
        <v>0.63050847457627124</v>
      </c>
      <c r="I75">
        <v>0.47083333333333333</v>
      </c>
      <c r="K75">
        <v>2.2749000000000001</v>
      </c>
      <c r="L75">
        <v>35.608407819361162</v>
      </c>
    </row>
    <row r="76" spans="1:15">
      <c r="A76">
        <v>2</v>
      </c>
      <c r="B76" t="s">
        <v>22</v>
      </c>
      <c r="C76">
        <v>3</v>
      </c>
      <c r="D76">
        <v>1</v>
      </c>
      <c r="E76">
        <v>1</v>
      </c>
      <c r="F76">
        <v>188.38056680161941</v>
      </c>
      <c r="G76">
        <v>8.7687366167023537E-2</v>
      </c>
      <c r="H76">
        <v>1.7373134328358208</v>
      </c>
      <c r="I76">
        <v>0.1575</v>
      </c>
      <c r="J76">
        <f>+N76-O76</f>
        <v>-248.5</v>
      </c>
      <c r="K76">
        <v>1.1601999999999999</v>
      </c>
      <c r="L76">
        <v>51.472112792867506</v>
      </c>
      <c r="N76">
        <v>888</v>
      </c>
      <c r="O76">
        <v>1136.5</v>
      </c>
    </row>
    <row r="77" spans="1:15">
      <c r="A77">
        <v>2</v>
      </c>
      <c r="B77" t="s">
        <v>22</v>
      </c>
      <c r="C77">
        <v>3</v>
      </c>
      <c r="D77">
        <v>1</v>
      </c>
      <c r="E77">
        <v>2</v>
      </c>
      <c r="F77">
        <v>138.64372469635626</v>
      </c>
      <c r="G77">
        <v>0.31846895074946469</v>
      </c>
      <c r="H77">
        <v>1.8985074626865672</v>
      </c>
      <c r="I77">
        <v>0.20350000000000001</v>
      </c>
      <c r="J77">
        <f>+N77-O77</f>
        <v>-288.5</v>
      </c>
      <c r="K77">
        <v>2.2113</v>
      </c>
      <c r="L77">
        <v>13.268744734625106</v>
      </c>
      <c r="N77">
        <v>848</v>
      </c>
      <c r="O77">
        <v>1136.5</v>
      </c>
    </row>
    <row r="78" spans="1:15">
      <c r="A78">
        <v>2</v>
      </c>
      <c r="B78" t="s">
        <v>22</v>
      </c>
      <c r="C78">
        <v>3</v>
      </c>
      <c r="D78">
        <v>1</v>
      </c>
      <c r="E78">
        <v>3</v>
      </c>
      <c r="F78">
        <v>157.04453441295544</v>
      </c>
      <c r="G78">
        <v>0.1416488222698073</v>
      </c>
      <c r="H78">
        <v>2.9194029850746266</v>
      </c>
      <c r="I78">
        <v>8.450000000000002E-2</v>
      </c>
      <c r="J78">
        <f>+N78-O78</f>
        <v>-315.5</v>
      </c>
      <c r="K78">
        <v>1.804</v>
      </c>
      <c r="L78">
        <v>36.880228524790844</v>
      </c>
      <c r="N78">
        <v>821</v>
      </c>
      <c r="O78">
        <v>1136.5</v>
      </c>
    </row>
    <row r="79" spans="1:15">
      <c r="A79">
        <v>2</v>
      </c>
      <c r="B79" t="s">
        <v>22</v>
      </c>
      <c r="C79">
        <v>3</v>
      </c>
      <c r="D79">
        <v>1</v>
      </c>
      <c r="E79">
        <v>4</v>
      </c>
      <c r="F79">
        <v>192.20647773279353</v>
      </c>
      <c r="G79">
        <v>0.1917558886509636</v>
      </c>
      <c r="H79">
        <v>1.2716417910447759</v>
      </c>
      <c r="I79">
        <v>0.16750000000000001</v>
      </c>
      <c r="J79">
        <f>+N79-O79</f>
        <v>-314.5</v>
      </c>
      <c r="K79">
        <v>1.7684</v>
      </c>
      <c r="L79">
        <v>35.567275533830724</v>
      </c>
      <c r="N79">
        <v>822</v>
      </c>
      <c r="O79">
        <v>1136.5</v>
      </c>
    </row>
    <row r="80" spans="1:15">
      <c r="A80">
        <v>2</v>
      </c>
      <c r="B80" t="s">
        <v>22</v>
      </c>
      <c r="C80">
        <v>3</v>
      </c>
      <c r="D80">
        <v>1</v>
      </c>
      <c r="E80">
        <v>5</v>
      </c>
      <c r="F80">
        <v>185.4655870445344</v>
      </c>
      <c r="G80">
        <v>0.20278907922912204</v>
      </c>
      <c r="H80">
        <v>1.6119402985074627</v>
      </c>
      <c r="I80">
        <v>0.31850000000000001</v>
      </c>
      <c r="K80">
        <v>3.2418999999999998</v>
      </c>
      <c r="L80">
        <v>31.45809414466131</v>
      </c>
    </row>
    <row r="81" spans="1:15">
      <c r="A81">
        <v>2</v>
      </c>
      <c r="B81" t="s">
        <v>22</v>
      </c>
      <c r="C81">
        <v>3</v>
      </c>
      <c r="D81">
        <v>2</v>
      </c>
      <c r="E81">
        <v>6</v>
      </c>
      <c r="F81">
        <v>170.89068825910928</v>
      </c>
      <c r="G81">
        <v>5.3961456102783717E-2</v>
      </c>
      <c r="H81">
        <v>2.6328358208955218</v>
      </c>
      <c r="I81">
        <v>0.39550000000000002</v>
      </c>
      <c r="J81">
        <f>+N81-O81</f>
        <v>-388</v>
      </c>
      <c r="K81">
        <v>2.4963000000000002</v>
      </c>
      <c r="L81">
        <v>32.234793834004094</v>
      </c>
      <c r="N81">
        <v>765</v>
      </c>
      <c r="O81">
        <v>1153</v>
      </c>
    </row>
    <row r="82" spans="1:15">
      <c r="A82">
        <v>2</v>
      </c>
      <c r="B82" t="s">
        <v>22</v>
      </c>
      <c r="C82">
        <v>3</v>
      </c>
      <c r="D82">
        <v>2</v>
      </c>
      <c r="E82">
        <v>7</v>
      </c>
      <c r="F82">
        <v>166.15384615384616</v>
      </c>
      <c r="G82">
        <v>6.2633832976445397E-2</v>
      </c>
      <c r="H82">
        <v>2.5791044776119398</v>
      </c>
      <c r="I82">
        <v>0.31950000000000001</v>
      </c>
      <c r="J82">
        <f>+N82-O82</f>
        <v>-436</v>
      </c>
      <c r="K82">
        <v>2.6313</v>
      </c>
      <c r="L82">
        <v>13.966650438169424</v>
      </c>
      <c r="N82">
        <v>717</v>
      </c>
      <c r="O82">
        <v>1153</v>
      </c>
    </row>
    <row r="83" spans="1:15">
      <c r="A83">
        <v>2</v>
      </c>
      <c r="B83" t="s">
        <v>22</v>
      </c>
      <c r="C83">
        <v>3</v>
      </c>
      <c r="D83">
        <v>2</v>
      </c>
      <c r="E83">
        <v>8</v>
      </c>
      <c r="F83">
        <v>128.33198380566802</v>
      </c>
      <c r="G83">
        <v>0.12083511777301927</v>
      </c>
      <c r="H83">
        <v>2.2137313432835817</v>
      </c>
      <c r="I83">
        <v>0.13850000000000001</v>
      </c>
      <c r="J83">
        <f>+N83-O83</f>
        <v>-346</v>
      </c>
      <c r="K83">
        <v>1.7725</v>
      </c>
      <c r="L83">
        <v>24.929704759991971</v>
      </c>
      <c r="N83">
        <v>807</v>
      </c>
      <c r="O83">
        <v>1153</v>
      </c>
    </row>
    <row r="84" spans="1:15">
      <c r="A84">
        <v>2</v>
      </c>
      <c r="B84" t="s">
        <v>25</v>
      </c>
      <c r="C84">
        <v>3</v>
      </c>
      <c r="D84">
        <v>2</v>
      </c>
      <c r="E84">
        <v>9</v>
      </c>
      <c r="F84">
        <v>136.69372693726936</v>
      </c>
      <c r="G84">
        <v>5.6659528907922918E-2</v>
      </c>
      <c r="H84">
        <v>0.66626865671641788</v>
      </c>
      <c r="I84">
        <v>0.31950000000000001</v>
      </c>
      <c r="K84">
        <v>1.2858000000000001</v>
      </c>
      <c r="L84">
        <v>14.0094131489925</v>
      </c>
    </row>
    <row r="85" spans="1:15">
      <c r="A85">
        <v>2</v>
      </c>
      <c r="B85" t="s">
        <v>25</v>
      </c>
      <c r="C85">
        <v>3</v>
      </c>
      <c r="D85">
        <v>2</v>
      </c>
      <c r="E85">
        <v>10</v>
      </c>
      <c r="F85">
        <v>150.7749077490775</v>
      </c>
      <c r="G85">
        <v>4.2398286937901493E-2</v>
      </c>
      <c r="H85">
        <v>1.808955223880597</v>
      </c>
      <c r="J85">
        <f t="shared" ref="J85:J92" si="3">+N85-O85</f>
        <v>-409</v>
      </c>
      <c r="K85">
        <v>2.0326</v>
      </c>
      <c r="L85">
        <v>12.991544208193087</v>
      </c>
      <c r="N85">
        <v>744</v>
      </c>
      <c r="O85">
        <v>1153</v>
      </c>
    </row>
    <row r="86" spans="1:15">
      <c r="A86">
        <v>2</v>
      </c>
      <c r="B86" t="s">
        <v>25</v>
      </c>
      <c r="C86">
        <v>3</v>
      </c>
      <c r="D86">
        <v>2</v>
      </c>
      <c r="E86">
        <v>11</v>
      </c>
      <c r="F86">
        <v>234.96309963099631</v>
      </c>
      <c r="G86">
        <v>3.3244111349036404E-2</v>
      </c>
      <c r="H86">
        <v>2.5074626865671643</v>
      </c>
      <c r="I86">
        <v>0.11650000000000002</v>
      </c>
      <c r="J86">
        <f t="shared" si="3"/>
        <v>-177</v>
      </c>
      <c r="K86">
        <v>1.4696</v>
      </c>
      <c r="L86">
        <v>45.457000864304234</v>
      </c>
      <c r="N86">
        <v>976</v>
      </c>
      <c r="O86">
        <v>1153</v>
      </c>
    </row>
    <row r="87" spans="1:15">
      <c r="A87">
        <v>2</v>
      </c>
      <c r="B87" t="s">
        <v>25</v>
      </c>
      <c r="C87">
        <v>3</v>
      </c>
      <c r="D87">
        <v>2</v>
      </c>
      <c r="E87">
        <v>12</v>
      </c>
      <c r="F87">
        <v>114.90774907749076</v>
      </c>
      <c r="G87">
        <v>3.3725910064239827E-2</v>
      </c>
      <c r="H87">
        <v>2.292537313432836</v>
      </c>
      <c r="I87">
        <v>0.36249999999999999</v>
      </c>
      <c r="J87">
        <f t="shared" si="3"/>
        <v>-420</v>
      </c>
      <c r="K87">
        <v>1.5</v>
      </c>
      <c r="L87">
        <v>17.034759693813527</v>
      </c>
      <c r="N87">
        <v>733</v>
      </c>
      <c r="O87">
        <v>1153</v>
      </c>
    </row>
    <row r="88" spans="1:15">
      <c r="A88">
        <v>2</v>
      </c>
      <c r="B88" t="s">
        <v>25</v>
      </c>
      <c r="C88">
        <v>3</v>
      </c>
      <c r="D88">
        <v>2</v>
      </c>
      <c r="E88">
        <v>13</v>
      </c>
      <c r="F88">
        <v>133.33948339483396</v>
      </c>
      <c r="G88">
        <v>9.0096359743040672E-2</v>
      </c>
      <c r="H88">
        <v>2.0776119402985076</v>
      </c>
      <c r="I88">
        <v>0.71850000000000003</v>
      </c>
      <c r="J88">
        <f t="shared" si="3"/>
        <v>-396</v>
      </c>
      <c r="K88">
        <v>1.6702999999999999</v>
      </c>
      <c r="L88">
        <v>18.959913326110506</v>
      </c>
      <c r="N88">
        <v>757</v>
      </c>
      <c r="O88">
        <v>1153</v>
      </c>
    </row>
    <row r="89" spans="1:15">
      <c r="A89">
        <v>2</v>
      </c>
      <c r="B89" t="s">
        <v>25</v>
      </c>
      <c r="C89">
        <v>3</v>
      </c>
      <c r="D89">
        <v>2</v>
      </c>
      <c r="E89">
        <v>14</v>
      </c>
      <c r="F89">
        <v>162.39852398523985</v>
      </c>
      <c r="G89">
        <v>4.2880085653104916E-2</v>
      </c>
      <c r="H89">
        <v>0.94925373134328361</v>
      </c>
      <c r="I89">
        <v>0.13650000000000001</v>
      </c>
      <c r="J89">
        <f t="shared" si="3"/>
        <v>-423</v>
      </c>
      <c r="K89">
        <v>1.6457999999999999</v>
      </c>
      <c r="L89">
        <v>11.15126484254001</v>
      </c>
      <c r="N89">
        <v>730</v>
      </c>
      <c r="O89">
        <v>1153</v>
      </c>
    </row>
    <row r="90" spans="1:15">
      <c r="A90">
        <v>2</v>
      </c>
      <c r="B90" t="s">
        <v>22</v>
      </c>
      <c r="C90">
        <v>2</v>
      </c>
      <c r="D90">
        <v>1</v>
      </c>
      <c r="E90">
        <v>1</v>
      </c>
      <c r="F90">
        <v>202.67441860465112</v>
      </c>
      <c r="G90">
        <v>0.16375545851528384</v>
      </c>
      <c r="H90">
        <v>0.4464285714285714</v>
      </c>
      <c r="I90">
        <v>0.15307692307692308</v>
      </c>
      <c r="J90">
        <f t="shared" si="3"/>
        <v>-353.5</v>
      </c>
      <c r="K90">
        <v>1.5032000000000001</v>
      </c>
      <c r="N90">
        <v>793</v>
      </c>
      <c r="O90">
        <v>1146.5</v>
      </c>
    </row>
    <row r="91" spans="1:15">
      <c r="A91">
        <v>2</v>
      </c>
      <c r="B91" t="s">
        <v>22</v>
      </c>
      <c r="C91">
        <v>2</v>
      </c>
      <c r="D91">
        <v>1</v>
      </c>
      <c r="E91">
        <v>2</v>
      </c>
      <c r="F91">
        <v>201.2790697674418</v>
      </c>
      <c r="G91">
        <v>0.15720524017467249</v>
      </c>
      <c r="H91">
        <v>1</v>
      </c>
      <c r="I91">
        <v>0.19507692307692306</v>
      </c>
      <c r="J91">
        <f t="shared" si="3"/>
        <v>-335.5</v>
      </c>
      <c r="K91">
        <v>1.2717000000000001</v>
      </c>
      <c r="L91">
        <v>129.02960156916765</v>
      </c>
      <c r="N91">
        <v>811</v>
      </c>
      <c r="O91">
        <v>1146.5</v>
      </c>
    </row>
    <row r="92" spans="1:15">
      <c r="A92">
        <v>2</v>
      </c>
      <c r="B92" t="s">
        <v>22</v>
      </c>
      <c r="C92">
        <v>2</v>
      </c>
      <c r="D92">
        <v>1</v>
      </c>
      <c r="E92">
        <v>3</v>
      </c>
      <c r="F92">
        <v>146.33720930232559</v>
      </c>
      <c r="G92">
        <v>4.8471615720524018E-2</v>
      </c>
      <c r="H92">
        <v>1.5</v>
      </c>
      <c r="I92">
        <v>0.39907692307692311</v>
      </c>
      <c r="J92">
        <f t="shared" si="3"/>
        <v>-254.5</v>
      </c>
      <c r="K92">
        <v>0.98209999999999997</v>
      </c>
      <c r="L92">
        <v>104.64420968706398</v>
      </c>
      <c r="N92">
        <v>892</v>
      </c>
      <c r="O92">
        <v>1146.5</v>
      </c>
    </row>
    <row r="93" spans="1:15">
      <c r="A93">
        <v>2</v>
      </c>
      <c r="B93" t="s">
        <v>22</v>
      </c>
      <c r="C93">
        <v>2</v>
      </c>
      <c r="D93">
        <v>1</v>
      </c>
      <c r="E93">
        <v>4</v>
      </c>
      <c r="F93">
        <v>151.04651162790694</v>
      </c>
      <c r="G93">
        <v>4.5851528384279479E-2</v>
      </c>
      <c r="H93">
        <v>0.4107142857142857</v>
      </c>
      <c r="I93">
        <v>0.12307692307692308</v>
      </c>
      <c r="K93">
        <v>1.1554</v>
      </c>
      <c r="L93">
        <v>117.7919443639525</v>
      </c>
    </row>
    <row r="94" spans="1:15">
      <c r="A94">
        <v>2</v>
      </c>
      <c r="B94" t="s">
        <v>22</v>
      </c>
      <c r="C94">
        <v>2</v>
      </c>
      <c r="D94">
        <v>1</v>
      </c>
      <c r="E94">
        <v>5</v>
      </c>
      <c r="F94">
        <v>165.1395348837209</v>
      </c>
      <c r="G94">
        <v>9.4323144104803497E-2</v>
      </c>
      <c r="H94">
        <v>2.0785714285714283</v>
      </c>
      <c r="I94">
        <v>0.19407692307692306</v>
      </c>
      <c r="J94">
        <f t="shared" ref="J94:J99" si="4">+N94-O94</f>
        <v>-319.5</v>
      </c>
      <c r="K94">
        <v>0.87519999999999998</v>
      </c>
      <c r="L94">
        <v>126.74349450722083</v>
      </c>
      <c r="N94">
        <v>827</v>
      </c>
      <c r="O94">
        <v>1146.5</v>
      </c>
    </row>
    <row r="95" spans="1:15">
      <c r="A95">
        <v>2</v>
      </c>
      <c r="B95" t="s">
        <v>22</v>
      </c>
      <c r="C95">
        <v>2</v>
      </c>
      <c r="D95">
        <v>2</v>
      </c>
      <c r="E95">
        <v>6</v>
      </c>
      <c r="F95">
        <v>134.65116279069767</v>
      </c>
      <c r="G95">
        <v>0.10349344978165939</v>
      </c>
      <c r="H95">
        <v>0.4464285714285714</v>
      </c>
      <c r="I95">
        <v>8.707692307692308E-2</v>
      </c>
      <c r="J95">
        <f t="shared" si="4"/>
        <v>-162</v>
      </c>
      <c r="K95">
        <v>1.8441000000000001</v>
      </c>
      <c r="L95">
        <v>70.015614004222371</v>
      </c>
      <c r="N95">
        <v>989</v>
      </c>
      <c r="O95">
        <v>1151</v>
      </c>
    </row>
    <row r="96" spans="1:15">
      <c r="A96">
        <v>2</v>
      </c>
      <c r="B96" t="s">
        <v>22</v>
      </c>
      <c r="C96">
        <v>2</v>
      </c>
      <c r="D96">
        <v>2</v>
      </c>
      <c r="E96">
        <v>7</v>
      </c>
      <c r="F96">
        <v>191.33720930232556</v>
      </c>
      <c r="G96">
        <v>4.4541484716157209E-2</v>
      </c>
      <c r="H96">
        <v>2.2857142857142856</v>
      </c>
      <c r="I96">
        <v>0.3250769230769231</v>
      </c>
      <c r="J96">
        <f t="shared" si="4"/>
        <v>-395</v>
      </c>
      <c r="K96">
        <v>1.5165</v>
      </c>
      <c r="L96">
        <v>100.54106436243238</v>
      </c>
      <c r="N96">
        <v>756</v>
      </c>
      <c r="O96">
        <v>1151</v>
      </c>
    </row>
    <row r="97" spans="1:15">
      <c r="A97">
        <v>2</v>
      </c>
      <c r="B97" t="s">
        <v>25</v>
      </c>
      <c r="C97">
        <v>2</v>
      </c>
      <c r="D97">
        <v>2</v>
      </c>
      <c r="E97">
        <v>8</v>
      </c>
      <c r="F97">
        <v>146.91176470588232</v>
      </c>
      <c r="G97">
        <v>8.1222707423580787E-2</v>
      </c>
      <c r="H97">
        <v>1.6106194690265485</v>
      </c>
      <c r="I97">
        <v>8.707692307692308E-2</v>
      </c>
      <c r="J97">
        <f t="shared" si="4"/>
        <v>-353</v>
      </c>
      <c r="K97">
        <v>1.3622000000000001</v>
      </c>
      <c r="L97">
        <v>73.285956553339261</v>
      </c>
      <c r="N97">
        <v>798</v>
      </c>
      <c r="O97">
        <v>1151</v>
      </c>
    </row>
    <row r="98" spans="1:15">
      <c r="A98">
        <v>2</v>
      </c>
      <c r="B98" t="s">
        <v>25</v>
      </c>
      <c r="C98">
        <v>2</v>
      </c>
      <c r="D98">
        <v>2</v>
      </c>
      <c r="E98">
        <v>9</v>
      </c>
      <c r="F98">
        <v>138.47426470588235</v>
      </c>
      <c r="G98">
        <v>7.3362445414847155E-2</v>
      </c>
      <c r="H98">
        <v>0.84955752212389379</v>
      </c>
      <c r="I98">
        <v>9.2076923076923084E-2</v>
      </c>
      <c r="J98">
        <f t="shared" si="4"/>
        <v>-418</v>
      </c>
      <c r="K98">
        <v>1.4953000000000001</v>
      </c>
      <c r="L98">
        <v>56.268936661376429</v>
      </c>
      <c r="N98">
        <v>733</v>
      </c>
      <c r="O98">
        <v>1151</v>
      </c>
    </row>
    <row r="99" spans="1:15">
      <c r="A99">
        <v>2</v>
      </c>
      <c r="B99" t="s">
        <v>25</v>
      </c>
      <c r="C99">
        <v>2</v>
      </c>
      <c r="D99">
        <v>2</v>
      </c>
      <c r="E99">
        <v>10</v>
      </c>
      <c r="F99">
        <v>190.58823529411762</v>
      </c>
      <c r="G99">
        <v>5.3711790393013104E-2</v>
      </c>
      <c r="H99">
        <v>0.77876106194690253</v>
      </c>
      <c r="I99">
        <v>0.2640769230769231</v>
      </c>
      <c r="J99">
        <f t="shared" si="4"/>
        <v>-271</v>
      </c>
      <c r="K99">
        <v>1.645</v>
      </c>
      <c r="L99">
        <v>65.28383153225181</v>
      </c>
      <c r="N99">
        <v>880</v>
      </c>
      <c r="O99">
        <v>1151</v>
      </c>
    </row>
    <row r="100" spans="1:15">
      <c r="A100">
        <v>2</v>
      </c>
      <c r="B100" t="s">
        <v>25</v>
      </c>
      <c r="C100">
        <v>2</v>
      </c>
      <c r="D100">
        <v>2</v>
      </c>
      <c r="E100">
        <v>11</v>
      </c>
      <c r="F100">
        <v>113.98897058823529</v>
      </c>
      <c r="G100">
        <v>5.2401746724890827E-2</v>
      </c>
      <c r="H100">
        <v>1.5575221238938051</v>
      </c>
      <c r="I100">
        <v>0.35407692307692312</v>
      </c>
      <c r="K100">
        <v>1.6077999999999999</v>
      </c>
      <c r="L100">
        <v>82.310610426511772</v>
      </c>
    </row>
    <row r="101" spans="1:15">
      <c r="A101">
        <v>2</v>
      </c>
      <c r="B101" t="s">
        <v>25</v>
      </c>
      <c r="C101">
        <v>2</v>
      </c>
      <c r="D101">
        <v>2</v>
      </c>
      <c r="E101">
        <v>12</v>
      </c>
      <c r="F101">
        <v>126.06617647058823</v>
      </c>
      <c r="G101">
        <v>2.6200873362445413E-2</v>
      </c>
      <c r="H101">
        <v>1.5575221238938051</v>
      </c>
      <c r="I101">
        <v>0.37507692307692309</v>
      </c>
      <c r="J101">
        <f>+N101-O101</f>
        <v>-295</v>
      </c>
      <c r="K101">
        <v>1.5648</v>
      </c>
      <c r="L101">
        <v>85.298858141699384</v>
      </c>
      <c r="N101">
        <v>856</v>
      </c>
      <c r="O101">
        <v>1151</v>
      </c>
    </row>
    <row r="102" spans="1:15">
      <c r="A102">
        <v>2</v>
      </c>
      <c r="B102" t="s">
        <v>25</v>
      </c>
      <c r="C102">
        <v>2</v>
      </c>
      <c r="D102">
        <v>2</v>
      </c>
      <c r="E102">
        <v>13</v>
      </c>
      <c r="F102">
        <v>108.39705882352942</v>
      </c>
      <c r="G102">
        <v>2.9868995633187772E-2</v>
      </c>
      <c r="H102">
        <v>1.4867256637168142</v>
      </c>
      <c r="I102">
        <v>0.13907692307692307</v>
      </c>
      <c r="J102">
        <f>+N102-O102</f>
        <v>-355</v>
      </c>
      <c r="K102">
        <v>1.2306999999999999</v>
      </c>
      <c r="L102">
        <v>63.626209737295746</v>
      </c>
      <c r="N102">
        <v>796</v>
      </c>
      <c r="O102">
        <v>1151</v>
      </c>
    </row>
    <row r="103" spans="1:15">
      <c r="A103">
        <v>2</v>
      </c>
      <c r="B103" t="s">
        <v>25</v>
      </c>
      <c r="C103">
        <v>2</v>
      </c>
      <c r="D103">
        <v>2</v>
      </c>
      <c r="E103">
        <v>14</v>
      </c>
      <c r="F103">
        <v>186.61764705882351</v>
      </c>
      <c r="G103">
        <v>6.2882096069868998E-2</v>
      </c>
      <c r="H103">
        <v>2.2300884955752212</v>
      </c>
      <c r="I103">
        <v>0.13207692307692306</v>
      </c>
      <c r="K103">
        <v>1.0812999999999999</v>
      </c>
      <c r="L103">
        <v>50.397253714870033</v>
      </c>
    </row>
    <row r="104" spans="1:15">
      <c r="A104">
        <v>2</v>
      </c>
      <c r="B104" t="s">
        <v>22</v>
      </c>
      <c r="C104">
        <v>1</v>
      </c>
      <c r="D104">
        <v>2</v>
      </c>
      <c r="E104">
        <v>1</v>
      </c>
      <c r="F104">
        <v>175.28225806451613</v>
      </c>
      <c r="G104">
        <v>7.5144508670520235E-2</v>
      </c>
      <c r="H104">
        <v>1.8862275449101795</v>
      </c>
      <c r="I104">
        <v>0.22666666666666668</v>
      </c>
      <c r="J104">
        <f>+N104-O104</f>
        <v>-404</v>
      </c>
      <c r="K104">
        <v>1.9321999999999999</v>
      </c>
      <c r="L104">
        <v>72.113606666502307</v>
      </c>
      <c r="N104">
        <v>752</v>
      </c>
      <c r="O104">
        <v>1156</v>
      </c>
    </row>
    <row r="105" spans="1:15">
      <c r="A105">
        <v>2</v>
      </c>
      <c r="B105" t="s">
        <v>22</v>
      </c>
      <c r="C105">
        <v>1</v>
      </c>
      <c r="D105">
        <v>2</v>
      </c>
      <c r="E105">
        <v>2</v>
      </c>
      <c r="J105">
        <f>+N105-O105</f>
        <v>-355</v>
      </c>
      <c r="K105">
        <v>2.1002000000000001</v>
      </c>
      <c r="L105">
        <v>97.325175148344641</v>
      </c>
      <c r="N105">
        <v>801</v>
      </c>
      <c r="O105">
        <v>1156</v>
      </c>
    </row>
    <row r="106" spans="1:15">
      <c r="A106">
        <v>2</v>
      </c>
      <c r="B106" t="s">
        <v>22</v>
      </c>
      <c r="C106">
        <v>1</v>
      </c>
      <c r="D106">
        <v>2</v>
      </c>
      <c r="E106">
        <v>3</v>
      </c>
      <c r="F106">
        <v>204.31451612903223</v>
      </c>
      <c r="G106">
        <v>2.8901734104046246E-2</v>
      </c>
      <c r="H106">
        <v>1.437125748502994</v>
      </c>
      <c r="I106">
        <v>0.22066666666666668</v>
      </c>
      <c r="J106">
        <f>+N106-O106</f>
        <v>-403</v>
      </c>
      <c r="K106">
        <v>1.6682999999999999</v>
      </c>
      <c r="L106">
        <v>109.07621869108537</v>
      </c>
      <c r="N106">
        <v>753</v>
      </c>
      <c r="O106">
        <v>1156</v>
      </c>
    </row>
    <row r="107" spans="1:15">
      <c r="A107">
        <v>2</v>
      </c>
      <c r="B107" t="s">
        <v>22</v>
      </c>
      <c r="C107">
        <v>1</v>
      </c>
      <c r="D107">
        <v>2</v>
      </c>
      <c r="E107">
        <v>4</v>
      </c>
      <c r="F107">
        <v>140.4435483870968</v>
      </c>
      <c r="G107">
        <v>2.1965317919075147E-2</v>
      </c>
      <c r="H107">
        <v>0.66467065868263464</v>
      </c>
      <c r="I107">
        <v>8.666666666666667E-2</v>
      </c>
      <c r="K107">
        <v>1.7873000000000001</v>
      </c>
      <c r="L107">
        <v>52.659574468085104</v>
      </c>
    </row>
    <row r="108" spans="1:15">
      <c r="A108">
        <v>2</v>
      </c>
      <c r="B108" t="s">
        <v>22</v>
      </c>
      <c r="C108">
        <v>1</v>
      </c>
      <c r="D108">
        <v>2</v>
      </c>
      <c r="E108">
        <v>5</v>
      </c>
      <c r="F108">
        <v>182.35887096774189</v>
      </c>
      <c r="G108">
        <v>6.7052023121387291E-2</v>
      </c>
      <c r="H108">
        <v>2.6946107784431135</v>
      </c>
      <c r="I108">
        <v>0.16066666666666668</v>
      </c>
      <c r="J108">
        <f t="shared" ref="J108:J114" si="5">+N108-O108</f>
        <v>-291</v>
      </c>
      <c r="K108">
        <v>1.2847999999999999</v>
      </c>
      <c r="L108">
        <v>112.14603906420362</v>
      </c>
      <c r="N108">
        <v>865</v>
      </c>
      <c r="O108">
        <v>1156</v>
      </c>
    </row>
    <row r="109" spans="1:15">
      <c r="A109">
        <v>2</v>
      </c>
      <c r="B109" t="s">
        <v>22</v>
      </c>
      <c r="C109">
        <v>1</v>
      </c>
      <c r="D109">
        <v>2</v>
      </c>
      <c r="E109">
        <v>6</v>
      </c>
      <c r="F109">
        <v>119.57661290322582</v>
      </c>
      <c r="G109">
        <v>6.7052023121387291E-2</v>
      </c>
      <c r="H109">
        <v>1.0958083832335328</v>
      </c>
      <c r="I109">
        <v>7.2666666666666671E-2</v>
      </c>
      <c r="J109">
        <f t="shared" si="5"/>
        <v>-329</v>
      </c>
      <c r="K109">
        <v>1.4495</v>
      </c>
      <c r="N109">
        <v>827</v>
      </c>
      <c r="O109">
        <v>1156</v>
      </c>
    </row>
    <row r="110" spans="1:15">
      <c r="A110">
        <v>2</v>
      </c>
      <c r="B110" t="s">
        <v>22</v>
      </c>
      <c r="C110">
        <v>1</v>
      </c>
      <c r="D110">
        <v>2</v>
      </c>
      <c r="E110">
        <v>7</v>
      </c>
      <c r="F110">
        <v>200.86693548387098</v>
      </c>
      <c r="G110">
        <v>9.1329479768786137E-2</v>
      </c>
      <c r="H110">
        <v>2.2634730538922154</v>
      </c>
      <c r="I110">
        <v>0.19966666666666666</v>
      </c>
      <c r="J110">
        <f t="shared" si="5"/>
        <v>-336</v>
      </c>
      <c r="K110">
        <v>1.3458000000000001</v>
      </c>
      <c r="L110">
        <v>18.996960486322187</v>
      </c>
      <c r="N110">
        <v>820</v>
      </c>
      <c r="O110">
        <v>1156</v>
      </c>
    </row>
    <row r="111" spans="1:15">
      <c r="A111">
        <v>2</v>
      </c>
      <c r="B111" t="s">
        <v>22</v>
      </c>
      <c r="C111">
        <v>1</v>
      </c>
      <c r="D111">
        <v>2</v>
      </c>
      <c r="E111">
        <v>8</v>
      </c>
      <c r="F111">
        <v>259.47580645161281</v>
      </c>
      <c r="G111">
        <v>6.4739884393063579E-2</v>
      </c>
      <c r="H111">
        <v>2.9281437125748502</v>
      </c>
      <c r="I111">
        <v>0.16966666666666666</v>
      </c>
      <c r="J111">
        <f t="shared" si="5"/>
        <v>-402</v>
      </c>
      <c r="K111">
        <v>1.4019999999999999</v>
      </c>
      <c r="L111">
        <v>13.902321083172147</v>
      </c>
      <c r="N111">
        <v>754</v>
      </c>
      <c r="O111">
        <v>1156</v>
      </c>
    </row>
    <row r="112" spans="1:15">
      <c r="A112">
        <v>2</v>
      </c>
      <c r="C112">
        <v>4</v>
      </c>
      <c r="D112" t="s">
        <v>31</v>
      </c>
      <c r="F112">
        <v>143.33333333333331</v>
      </c>
      <c r="G112">
        <v>0.29619625137816979</v>
      </c>
      <c r="H112">
        <v>0.40677966101694918</v>
      </c>
      <c r="J112">
        <f t="shared" si="5"/>
        <v>-323.5</v>
      </c>
      <c r="K112">
        <v>2.2460399999999998</v>
      </c>
      <c r="L112">
        <v>16.718638676916839</v>
      </c>
      <c r="N112">
        <v>819</v>
      </c>
      <c r="O112">
        <v>1142.5</v>
      </c>
    </row>
    <row r="113" spans="1:15">
      <c r="A113">
        <v>2</v>
      </c>
      <c r="C113">
        <v>3</v>
      </c>
      <c r="D113" t="s">
        <v>31</v>
      </c>
      <c r="F113">
        <v>188.13653136531363</v>
      </c>
      <c r="G113">
        <v>0.20910064239828691</v>
      </c>
      <c r="H113">
        <v>2.1313432835820891</v>
      </c>
      <c r="I113">
        <v>0.28450000000000003</v>
      </c>
      <c r="J113">
        <f t="shared" si="5"/>
        <v>-379.5</v>
      </c>
      <c r="K113">
        <v>1.4821200000000001</v>
      </c>
      <c r="L113">
        <v>6.885429967856985</v>
      </c>
      <c r="N113">
        <v>757</v>
      </c>
      <c r="O113">
        <v>1136.5</v>
      </c>
    </row>
    <row r="114" spans="1:15">
      <c r="A114">
        <v>2</v>
      </c>
      <c r="C114">
        <v>2</v>
      </c>
      <c r="D114" t="s">
        <v>31</v>
      </c>
      <c r="J114">
        <f t="shared" si="5"/>
        <v>-343.5</v>
      </c>
      <c r="K114">
        <v>1.5750200000000001</v>
      </c>
      <c r="L114">
        <v>60.579048381375124</v>
      </c>
      <c r="N114">
        <v>813</v>
      </c>
      <c r="O114">
        <v>1156.5</v>
      </c>
    </row>
  </sheetData>
  <phoneticPr fontId="11" type="noConversion"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B32"/>
  <sheetViews>
    <sheetView workbookViewId="0"/>
  </sheetViews>
  <sheetFormatPr baseColWidth="10" defaultRowHeight="12.75"/>
  <cols>
    <col min="13" max="13" width="12.140625" customWidth="1"/>
    <col min="14" max="15" width="11.5703125" customWidth="1"/>
  </cols>
  <sheetData>
    <row r="1" spans="1:28">
      <c r="Q1" t="s">
        <v>64</v>
      </c>
    </row>
    <row r="2" spans="1:28">
      <c r="B2" s="7" t="s">
        <v>10</v>
      </c>
      <c r="D2" s="8" t="s">
        <v>32</v>
      </c>
      <c r="F2" s="9" t="s">
        <v>33</v>
      </c>
      <c r="H2" s="10" t="s">
        <v>34</v>
      </c>
      <c r="J2" s="16" t="s">
        <v>38</v>
      </c>
      <c r="L2" s="20" t="s">
        <v>65</v>
      </c>
      <c r="O2" s="9" t="s">
        <v>66</v>
      </c>
      <c r="Q2" t="s">
        <v>67</v>
      </c>
      <c r="R2" s="7" t="s">
        <v>68</v>
      </c>
      <c r="S2" s="10" t="s">
        <v>69</v>
      </c>
      <c r="T2" s="16" t="s">
        <v>38</v>
      </c>
      <c r="U2" s="8" t="s">
        <v>70</v>
      </c>
      <c r="V2" s="9" t="s">
        <v>71</v>
      </c>
      <c r="Z2" t="s">
        <v>61</v>
      </c>
      <c r="AA2" t="s">
        <v>62</v>
      </c>
      <c r="AB2" t="s">
        <v>63</v>
      </c>
    </row>
    <row r="3" spans="1:28">
      <c r="A3" t="s">
        <v>72</v>
      </c>
      <c r="B3" t="s">
        <v>73</v>
      </c>
      <c r="C3" t="s">
        <v>74</v>
      </c>
      <c r="D3" t="s">
        <v>73</v>
      </c>
      <c r="E3" t="s">
        <v>74</v>
      </c>
      <c r="F3" t="s">
        <v>73</v>
      </c>
      <c r="G3" t="s">
        <v>74</v>
      </c>
      <c r="H3" t="s">
        <v>73</v>
      </c>
      <c r="I3" t="s">
        <v>74</v>
      </c>
      <c r="J3" t="s">
        <v>73</v>
      </c>
      <c r="K3" t="s">
        <v>74</v>
      </c>
      <c r="L3" t="s">
        <v>73</v>
      </c>
      <c r="M3" t="s">
        <v>74</v>
      </c>
      <c r="N3" t="s">
        <v>16</v>
      </c>
      <c r="O3" t="s">
        <v>73</v>
      </c>
      <c r="P3" t="s">
        <v>74</v>
      </c>
      <c r="Q3">
        <v>4</v>
      </c>
      <c r="R3">
        <f>datos!$AQ$31</f>
        <v>203.12607822285236</v>
      </c>
      <c r="S3">
        <v>802.15384615384619</v>
      </c>
      <c r="T3">
        <f>datos!$AP$141</f>
        <v>32.914044238915515</v>
      </c>
      <c r="U3">
        <f>datos!$AQ$60</f>
        <v>3.9095920617420066E-2</v>
      </c>
      <c r="V3">
        <f>datos!$AO$87</f>
        <v>0.53037809647979128</v>
      </c>
      <c r="Z3">
        <v>4</v>
      </c>
      <c r="AA3" s="21">
        <v>-388</v>
      </c>
      <c r="AB3" s="21">
        <v>790.92307692307691</v>
      </c>
    </row>
    <row r="4" spans="1:28">
      <c r="A4">
        <v>4</v>
      </c>
      <c r="B4">
        <f>datos!$G$31</f>
        <v>309.35713582677164</v>
      </c>
      <c r="C4">
        <f>datos!$AQ$31</f>
        <v>203.12607822285236</v>
      </c>
      <c r="D4">
        <f>datos!$E$59</f>
        <v>0.11004728009067155</v>
      </c>
      <c r="E4">
        <f>datos!$AQ$60</f>
        <v>3.9095920617420066E-2</v>
      </c>
      <c r="F4">
        <f>datos!$E$86</f>
        <v>0.49149781081356281</v>
      </c>
      <c r="G4">
        <f>datos!$AO$87</f>
        <v>0.53037809647979128</v>
      </c>
      <c r="H4">
        <f>datos!$E$113</f>
        <v>0.29766666666666669</v>
      </c>
      <c r="I4">
        <f>datos!$AO$113</f>
        <v>0.40133333333333338</v>
      </c>
      <c r="K4">
        <f>datos!$AP$141</f>
        <v>32.914044238915515</v>
      </c>
      <c r="L4" s="21">
        <v>-388</v>
      </c>
      <c r="M4" s="21">
        <v>-342.30769230769232</v>
      </c>
      <c r="N4" s="21">
        <f>+AVERAGE(L4:M4)</f>
        <v>-365.15384615384619</v>
      </c>
      <c r="O4" s="21">
        <v>790.92307692307691</v>
      </c>
      <c r="P4" s="21">
        <v>802.15384615384619</v>
      </c>
      <c r="Q4">
        <v>3</v>
      </c>
      <c r="R4">
        <f>datos!$AZ$31</f>
        <v>161.4424928344136</v>
      </c>
      <c r="S4">
        <v>800.66666666666663</v>
      </c>
      <c r="T4">
        <f>datos!$AY$141</f>
        <v>25.670107203349634</v>
      </c>
      <c r="U4">
        <f>datos!$AZ$60</f>
        <v>0.10562748546956256</v>
      </c>
      <c r="V4">
        <f>datos!$AX$87</f>
        <v>1.9404690831556504</v>
      </c>
      <c r="Z4">
        <v>3</v>
      </c>
      <c r="AA4" s="21">
        <v>-359</v>
      </c>
      <c r="AB4" s="21">
        <v>832.3</v>
      </c>
    </row>
    <row r="5" spans="1:28">
      <c r="A5">
        <v>3</v>
      </c>
      <c r="B5">
        <f>datos!$P$31</f>
        <v>172.05363459497701</v>
      </c>
      <c r="C5">
        <f>datos!$AZ$31</f>
        <v>161.4424928344136</v>
      </c>
      <c r="D5">
        <f>datos!$N$59</f>
        <v>0.1982565379825654</v>
      </c>
      <c r="E5">
        <f>datos!$AZ$60</f>
        <v>0.10562748546956256</v>
      </c>
      <c r="F5">
        <f>datos!$N$86</f>
        <v>2.6476190476190471</v>
      </c>
      <c r="G5">
        <f>datos!$AX$87</f>
        <v>1.9404690831556504</v>
      </c>
      <c r="H5">
        <f>datos!$N$113</f>
        <v>0.34509090909090906</v>
      </c>
      <c r="I5">
        <f>datos!$AY$113</f>
        <v>0.26450000000000001</v>
      </c>
      <c r="K5">
        <f>datos!$AY$141</f>
        <v>25.670107203349634</v>
      </c>
      <c r="L5" s="21">
        <v>-359</v>
      </c>
      <c r="M5" s="21">
        <v>-346.83333333333331</v>
      </c>
      <c r="N5" s="21">
        <f>+AVERAGE(L5:M5)</f>
        <v>-352.91666666666663</v>
      </c>
      <c r="O5" s="21">
        <v>832.3</v>
      </c>
      <c r="P5" s="21">
        <v>800.66666666666663</v>
      </c>
      <c r="Q5">
        <v>2</v>
      </c>
      <c r="R5">
        <f>datos!$BI$30</f>
        <v>157.39351670900919</v>
      </c>
      <c r="S5">
        <v>830.09090909090912</v>
      </c>
      <c r="T5">
        <f>datos!$BH$141</f>
        <v>86.55673732780032</v>
      </c>
      <c r="U5">
        <f>datos!$BG$58</f>
        <v>7.4092326887086696E-2</v>
      </c>
      <c r="V5">
        <f>datos!$BG$86</f>
        <v>1.302760971645295</v>
      </c>
      <c r="Z5">
        <v>2</v>
      </c>
      <c r="AA5" s="21">
        <v>-351.25</v>
      </c>
      <c r="AB5" s="21">
        <v>824.58333333333337</v>
      </c>
    </row>
    <row r="6" spans="1:28">
      <c r="A6">
        <v>2</v>
      </c>
      <c r="B6">
        <f>datos!$Y$30</f>
        <v>166.66097863387014</v>
      </c>
      <c r="C6">
        <f>datos!$BI$30</f>
        <v>157.39351670900919</v>
      </c>
      <c r="D6">
        <f>datos!$W$58</f>
        <v>8.3806797853309481E-2</v>
      </c>
      <c r="E6">
        <f>datos!$BG$58</f>
        <v>7.4092326887086696E-2</v>
      </c>
      <c r="F6">
        <f>datos!$W$86</f>
        <v>2.0708323934130384</v>
      </c>
      <c r="G6">
        <f>datos!$BG$86</f>
        <v>1.302760971645295</v>
      </c>
      <c r="H6">
        <f>datos!$X$112</f>
        <v>0.25225000000000003</v>
      </c>
      <c r="I6">
        <f>datos!$BG$113</f>
        <v>0.20857692307692305</v>
      </c>
      <c r="K6">
        <f>datos!$BH$141</f>
        <v>86.55673732780032</v>
      </c>
      <c r="L6" s="21">
        <v>-351.25</v>
      </c>
      <c r="M6" s="21">
        <v>-319.27272727272725</v>
      </c>
      <c r="N6" s="21">
        <f>+AVERAGE(L6:M6)</f>
        <v>-335.26136363636363</v>
      </c>
      <c r="O6" s="21">
        <v>824.58333333333337</v>
      </c>
      <c r="P6" s="21">
        <v>830.09090909090912</v>
      </c>
      <c r="Q6">
        <v>1</v>
      </c>
      <c r="R6">
        <f>datos!$BR$25</f>
        <v>184.50604838709674</v>
      </c>
      <c r="S6">
        <v>796</v>
      </c>
      <c r="T6">
        <f>datos!$BQ$135</f>
        <v>60.535518621486716</v>
      </c>
      <c r="U6">
        <f>datos!$BP$53</f>
        <v>5.9454995871180846E-2</v>
      </c>
      <c r="V6">
        <f>datos!$BP$81</f>
        <v>1.8528656971770745</v>
      </c>
      <c r="Z6">
        <v>1</v>
      </c>
      <c r="AA6" s="21">
        <v>-342.66666666666669</v>
      </c>
      <c r="AB6" s="21">
        <v>801.41666666666663</v>
      </c>
    </row>
    <row r="7" spans="1:28">
      <c r="A7">
        <v>1</v>
      </c>
      <c r="B7">
        <f>datos!$AH$30</f>
        <v>178.44031890434604</v>
      </c>
      <c r="C7">
        <f>datos!$BR$25</f>
        <v>184.50604838709674</v>
      </c>
      <c r="D7">
        <f>datos!$AF$58</f>
        <v>0.10519421172886521</v>
      </c>
      <c r="E7">
        <f>datos!$BP$53</f>
        <v>5.9454995871180846E-2</v>
      </c>
      <c r="F7">
        <f>datos!$AF$86</f>
        <v>2.8941585168575936</v>
      </c>
      <c r="G7">
        <f>datos!$BP$81</f>
        <v>1.8528656971770745</v>
      </c>
      <c r="H7">
        <f>datos!$AF$112</f>
        <v>0.42216666666666663</v>
      </c>
      <c r="I7">
        <f>datos!$BP$107</f>
        <v>0.16238095238095238</v>
      </c>
      <c r="K7">
        <f>datos!$BQ$135</f>
        <v>60.535518621486716</v>
      </c>
      <c r="L7" s="21">
        <v>-342.66666666666669</v>
      </c>
      <c r="M7" s="21">
        <v>-360</v>
      </c>
      <c r="N7" s="21">
        <f>+AVERAGE(L7:M7)</f>
        <v>-351.33333333333337</v>
      </c>
      <c r="O7" s="21">
        <v>801.41666666666663</v>
      </c>
      <c r="P7" s="21">
        <v>796</v>
      </c>
      <c r="Z7">
        <v>4</v>
      </c>
      <c r="AA7" s="21">
        <v>-342.30769230769232</v>
      </c>
      <c r="AB7" s="21">
        <v>802.15384615384619</v>
      </c>
    </row>
    <row r="8" spans="1:28">
      <c r="Z8">
        <v>3</v>
      </c>
      <c r="AA8" s="21">
        <v>-346.83333333333331</v>
      </c>
      <c r="AB8" s="21">
        <v>800.66666666666663</v>
      </c>
    </row>
    <row r="9" spans="1:28">
      <c r="Z9">
        <v>2</v>
      </c>
      <c r="AA9" s="21">
        <v>-319.27272727272725</v>
      </c>
      <c r="AB9" s="21">
        <v>830.09090909090912</v>
      </c>
    </row>
    <row r="10" spans="1:28">
      <c r="Z10">
        <v>1</v>
      </c>
      <c r="AA10" s="21">
        <v>-360</v>
      </c>
      <c r="AB10" s="21">
        <v>796</v>
      </c>
    </row>
    <row r="25" spans="2:9">
      <c r="C25" t="s">
        <v>75</v>
      </c>
      <c r="D25" t="s">
        <v>76</v>
      </c>
      <c r="E25" t="s">
        <v>77</v>
      </c>
      <c r="F25" t="s">
        <v>78</v>
      </c>
      <c r="G25" t="s">
        <v>79</v>
      </c>
      <c r="H25" s="18" t="s">
        <v>80</v>
      </c>
      <c r="I25" t="s">
        <v>81</v>
      </c>
    </row>
    <row r="26" spans="2:9">
      <c r="B26" t="s">
        <v>82</v>
      </c>
      <c r="C26">
        <v>106</v>
      </c>
      <c r="D26">
        <v>1.9015923584905661</v>
      </c>
      <c r="E26">
        <v>8.8590000000000002E-2</v>
      </c>
      <c r="F26">
        <v>3.96</v>
      </c>
      <c r="G26">
        <v>0.68678874268938084</v>
      </c>
      <c r="H26">
        <f t="shared" ref="H26:H32" si="0">+G26/SQRT(C26)</f>
        <v>6.6706819620031652E-2</v>
      </c>
      <c r="I26">
        <f t="shared" ref="I26:I32" si="1">+H26/D26*100</f>
        <v>3.5079452923854704</v>
      </c>
    </row>
    <row r="27" spans="2:9">
      <c r="B27" t="s">
        <v>10</v>
      </c>
      <c r="C27">
        <v>96</v>
      </c>
      <c r="D27">
        <v>187.20916434238359</v>
      </c>
      <c r="E27">
        <v>87.289156626505999</v>
      </c>
      <c r="F27">
        <v>491.63385826771656</v>
      </c>
      <c r="G27">
        <v>62.72711702744634</v>
      </c>
      <c r="H27">
        <f t="shared" si="0"/>
        <v>6.4020595730454106</v>
      </c>
      <c r="I27">
        <f t="shared" si="1"/>
        <v>3.4197362055079714</v>
      </c>
    </row>
    <row r="28" spans="2:9">
      <c r="B28" t="s">
        <v>83</v>
      </c>
      <c r="C28">
        <v>90</v>
      </c>
      <c r="D28">
        <v>-351.16666666666663</v>
      </c>
      <c r="E28">
        <v>-468.5</v>
      </c>
      <c r="F28">
        <v>-162</v>
      </c>
      <c r="G28">
        <v>65.663938421242761</v>
      </c>
      <c r="H28">
        <f t="shared" si="0"/>
        <v>6.9215868516056034</v>
      </c>
      <c r="I28">
        <f t="shared" si="1"/>
        <v>-1.9710261561287907</v>
      </c>
    </row>
    <row r="29" spans="2:9">
      <c r="B29" t="s">
        <v>84</v>
      </c>
      <c r="C29">
        <v>93</v>
      </c>
      <c r="D29">
        <v>1.751299674683078</v>
      </c>
      <c r="E29">
        <v>0.30508474576271188</v>
      </c>
      <c r="F29">
        <v>6.191235059760956</v>
      </c>
      <c r="G29">
        <v>1.1212928396129775</v>
      </c>
      <c r="H29">
        <f t="shared" si="0"/>
        <v>0.11627265103257679</v>
      </c>
      <c r="I29">
        <f t="shared" si="1"/>
        <v>6.6392207292345864</v>
      </c>
    </row>
    <row r="30" spans="2:9">
      <c r="B30" t="s">
        <v>85</v>
      </c>
      <c r="C30">
        <v>87</v>
      </c>
      <c r="D30">
        <v>0.10190861828116853</v>
      </c>
      <c r="E30">
        <v>4.7524752475247532E-3</v>
      </c>
      <c r="F30">
        <v>0.39445544554455447</v>
      </c>
      <c r="G30">
        <v>8.6466832406517272E-2</v>
      </c>
      <c r="H30">
        <f t="shared" si="0"/>
        <v>9.2702174870746001E-3</v>
      </c>
      <c r="I30">
        <f t="shared" si="1"/>
        <v>9.0965981517851908</v>
      </c>
    </row>
    <row r="31" spans="2:9">
      <c r="B31" t="s">
        <v>36</v>
      </c>
      <c r="C31">
        <v>85</v>
      </c>
      <c r="D31">
        <v>0.29196561085972855</v>
      </c>
      <c r="E31">
        <v>4.1999999999999996E-2</v>
      </c>
      <c r="F31">
        <v>0.77199999999999991</v>
      </c>
      <c r="G31">
        <v>0.18258327709850611</v>
      </c>
      <c r="H31">
        <f t="shared" si="0"/>
        <v>1.9803936945504745E-2</v>
      </c>
      <c r="I31">
        <f t="shared" si="1"/>
        <v>6.7829690240537657</v>
      </c>
    </row>
    <row r="32" spans="2:9">
      <c r="B32" t="s">
        <v>86</v>
      </c>
      <c r="C32">
        <v>48</v>
      </c>
      <c r="D32">
        <v>51.735813438606712</v>
      </c>
      <c r="E32">
        <v>2.5177322099330897</v>
      </c>
      <c r="F32">
        <v>129.02960156916765</v>
      </c>
      <c r="G32">
        <v>37.847973355918221</v>
      </c>
      <c r="H32">
        <f t="shared" si="0"/>
        <v>5.4628844013302924</v>
      </c>
      <c r="I32">
        <f t="shared" si="1"/>
        <v>10.559193019769426</v>
      </c>
    </row>
  </sheetData>
  <phoneticPr fontId="11" type="noConversion"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R251"/>
  <sheetViews>
    <sheetView workbookViewId="0">
      <selection activeCell="B217" sqref="B217"/>
    </sheetView>
  </sheetViews>
  <sheetFormatPr baseColWidth="10" defaultRowHeight="12.75"/>
  <cols>
    <col min="13" max="13" width="21.140625" customWidth="1"/>
  </cols>
  <sheetData>
    <row r="1" spans="1:39">
      <c r="B1" s="14" t="s">
        <v>87</v>
      </c>
      <c r="M1" s="14" t="s">
        <v>88</v>
      </c>
      <c r="X1" s="14" t="s">
        <v>89</v>
      </c>
      <c r="AG1" s="14" t="s">
        <v>90</v>
      </c>
    </row>
    <row r="3" spans="1:39">
      <c r="A3" t="s">
        <v>91</v>
      </c>
      <c r="B3" s="17" t="s">
        <v>82</v>
      </c>
      <c r="L3" t="s">
        <v>91</v>
      </c>
      <c r="M3" s="17" t="s">
        <v>82</v>
      </c>
      <c r="W3" t="s">
        <v>91</v>
      </c>
      <c r="X3" s="17" t="s">
        <v>82</v>
      </c>
      <c r="AF3" t="s">
        <v>91</v>
      </c>
      <c r="AG3" s="17" t="s">
        <v>82</v>
      </c>
    </row>
    <row r="4" spans="1:39">
      <c r="B4" t="s">
        <v>92</v>
      </c>
      <c r="M4" t="s">
        <v>92</v>
      </c>
      <c r="X4" t="s">
        <v>92</v>
      </c>
      <c r="AG4" t="s">
        <v>92</v>
      </c>
    </row>
    <row r="5" spans="1:39">
      <c r="B5" t="s">
        <v>93</v>
      </c>
      <c r="M5" t="s">
        <v>94</v>
      </c>
      <c r="X5" t="s">
        <v>95</v>
      </c>
      <c r="AG5" t="s">
        <v>96</v>
      </c>
    </row>
    <row r="6" spans="1:39">
      <c r="C6" t="s">
        <v>97</v>
      </c>
      <c r="D6" t="s">
        <v>98</v>
      </c>
      <c r="E6" t="s">
        <v>97</v>
      </c>
      <c r="F6" t="s">
        <v>98</v>
      </c>
      <c r="G6" t="s">
        <v>99</v>
      </c>
      <c r="H6" t="s">
        <v>99</v>
      </c>
      <c r="N6" t="s">
        <v>97</v>
      </c>
      <c r="O6" t="s">
        <v>98</v>
      </c>
      <c r="P6" t="s">
        <v>97</v>
      </c>
      <c r="Q6" t="s">
        <v>98</v>
      </c>
      <c r="R6" t="s">
        <v>99</v>
      </c>
      <c r="S6" t="s">
        <v>99</v>
      </c>
      <c r="Y6" t="s">
        <v>97</v>
      </c>
      <c r="Z6" t="s">
        <v>98</v>
      </c>
      <c r="AA6" t="s">
        <v>97</v>
      </c>
      <c r="AB6" t="s">
        <v>98</v>
      </c>
      <c r="AC6" t="s">
        <v>99</v>
      </c>
      <c r="AD6" t="s">
        <v>99</v>
      </c>
      <c r="AH6" t="s">
        <v>97</v>
      </c>
      <c r="AI6" t="s">
        <v>98</v>
      </c>
      <c r="AJ6" t="s">
        <v>97</v>
      </c>
      <c r="AK6" t="s">
        <v>98</v>
      </c>
      <c r="AL6" t="s">
        <v>99</v>
      </c>
      <c r="AM6" t="s">
        <v>99</v>
      </c>
    </row>
    <row r="7" spans="1:39">
      <c r="C7" t="s">
        <v>100</v>
      </c>
      <c r="D7" t="s">
        <v>100</v>
      </c>
      <c r="E7" t="s">
        <v>101</v>
      </c>
      <c r="F7" t="s">
        <v>101</v>
      </c>
      <c r="G7" t="s">
        <v>102</v>
      </c>
      <c r="H7" t="s">
        <v>103</v>
      </c>
      <c r="N7" t="s">
        <v>100</v>
      </c>
      <c r="O7" t="s">
        <v>100</v>
      </c>
      <c r="P7" t="s">
        <v>101</v>
      </c>
      <c r="Q7" t="s">
        <v>101</v>
      </c>
      <c r="R7" t="s">
        <v>102</v>
      </c>
      <c r="S7" t="s">
        <v>103</v>
      </c>
      <c r="Y7" t="s">
        <v>100</v>
      </c>
      <c r="Z7" t="s">
        <v>100</v>
      </c>
      <c r="AA7" t="s">
        <v>101</v>
      </c>
      <c r="AB7" t="s">
        <v>101</v>
      </c>
      <c r="AC7" t="s">
        <v>102</v>
      </c>
      <c r="AD7" t="s">
        <v>103</v>
      </c>
      <c r="AH7" t="s">
        <v>100</v>
      </c>
      <c r="AI7" t="s">
        <v>100</v>
      </c>
      <c r="AJ7" t="s">
        <v>101</v>
      </c>
      <c r="AK7" t="s">
        <v>101</v>
      </c>
      <c r="AL7" t="s">
        <v>102</v>
      </c>
      <c r="AM7" t="s">
        <v>103</v>
      </c>
    </row>
    <row r="8" spans="1:39">
      <c r="B8" s="17" t="s">
        <v>104</v>
      </c>
      <c r="C8">
        <v>3</v>
      </c>
      <c r="D8">
        <v>6.9110755920410156</v>
      </c>
      <c r="E8">
        <v>98</v>
      </c>
      <c r="F8">
        <v>0.27471977472305298</v>
      </c>
      <c r="G8">
        <v>25.156818389892578</v>
      </c>
      <c r="H8" s="17">
        <v>3.7470729644106804E-12</v>
      </c>
      <c r="M8" s="17" t="s">
        <v>104</v>
      </c>
      <c r="N8">
        <v>3</v>
      </c>
      <c r="O8">
        <v>8.0225467681884766</v>
      </c>
      <c r="P8">
        <v>98</v>
      </c>
      <c r="Q8">
        <v>0.24167470633983612</v>
      </c>
      <c r="R8">
        <v>33.195640563964844</v>
      </c>
      <c r="S8" s="17">
        <v>6.8267763878439129E-15</v>
      </c>
      <c r="X8" s="17" t="s">
        <v>104</v>
      </c>
      <c r="Y8">
        <v>3</v>
      </c>
      <c r="Z8">
        <v>40879.37890625</v>
      </c>
      <c r="AA8">
        <v>88</v>
      </c>
      <c r="AB8">
        <v>2781.64453125</v>
      </c>
      <c r="AC8">
        <v>14.69611930847168</v>
      </c>
      <c r="AD8" s="17">
        <v>7.7288731858971005E-8</v>
      </c>
      <c r="AG8" s="17" t="s">
        <v>104</v>
      </c>
      <c r="AH8">
        <v>3</v>
      </c>
      <c r="AI8">
        <v>6.856257438659668</v>
      </c>
      <c r="AJ8">
        <v>102</v>
      </c>
      <c r="AK8">
        <v>0.2838970422744751</v>
      </c>
      <c r="AL8">
        <v>24.150506973266602</v>
      </c>
      <c r="AM8" s="17">
        <v>6.8795572537305727E-12</v>
      </c>
    </row>
    <row r="9" spans="1:39">
      <c r="B9" s="18" t="s">
        <v>105</v>
      </c>
      <c r="C9">
        <v>1</v>
      </c>
      <c r="D9">
        <v>1.4934580773115158E-2</v>
      </c>
      <c r="E9">
        <v>98</v>
      </c>
      <c r="F9">
        <v>0.27471977472305298</v>
      </c>
      <c r="G9">
        <v>5.4362963885068893E-2</v>
      </c>
      <c r="H9" s="18">
        <v>0.81612449884414673</v>
      </c>
      <c r="M9" s="17" t="s">
        <v>105</v>
      </c>
      <c r="N9">
        <v>1</v>
      </c>
      <c r="O9">
        <v>1.0681085586547852</v>
      </c>
      <c r="P9">
        <v>98</v>
      </c>
      <c r="Q9">
        <v>0.24167470633983612</v>
      </c>
      <c r="R9">
        <v>4.4196124076843262</v>
      </c>
      <c r="S9" s="17">
        <v>3.8091424852609634E-2</v>
      </c>
      <c r="X9" s="18" t="s">
        <v>105</v>
      </c>
      <c r="Y9">
        <v>1</v>
      </c>
      <c r="Z9">
        <v>3634.648681640625</v>
      </c>
      <c r="AA9">
        <v>88</v>
      </c>
      <c r="AB9">
        <v>2781.64453125</v>
      </c>
      <c r="AC9">
        <v>1.306654691696167</v>
      </c>
      <c r="AD9" s="18">
        <v>0.25610151886940002</v>
      </c>
    </row>
    <row r="10" spans="1:39">
      <c r="B10" s="18" t="s">
        <v>106</v>
      </c>
      <c r="C10">
        <v>3</v>
      </c>
      <c r="D10">
        <v>0.65810763835906982</v>
      </c>
      <c r="E10">
        <v>98</v>
      </c>
      <c r="F10">
        <v>0.27471977472305298</v>
      </c>
      <c r="G10">
        <v>2.3955597877502441</v>
      </c>
      <c r="H10" s="18">
        <v>7.284700870513916E-2</v>
      </c>
      <c r="M10" s="17" t="s">
        <v>106</v>
      </c>
      <c r="N10">
        <v>3</v>
      </c>
      <c r="O10">
        <v>1.4216302633285522</v>
      </c>
      <c r="P10">
        <v>98</v>
      </c>
      <c r="Q10">
        <v>0.24167470633983612</v>
      </c>
      <c r="R10">
        <v>5.8824124336242676</v>
      </c>
      <c r="S10" s="17">
        <v>9.8053156398236752E-4</v>
      </c>
      <c r="X10" s="18" t="s">
        <v>106</v>
      </c>
      <c r="Y10">
        <v>3</v>
      </c>
      <c r="Z10">
        <v>1242.37255859375</v>
      </c>
      <c r="AA10">
        <v>88</v>
      </c>
      <c r="AB10">
        <v>2781.64453125</v>
      </c>
      <c r="AC10">
        <v>0.44663238525390625</v>
      </c>
      <c r="AD10" s="18">
        <v>0.72029322385787964</v>
      </c>
      <c r="AG10" t="s">
        <v>107</v>
      </c>
    </row>
    <row r="11" spans="1:39">
      <c r="AG11" t="s">
        <v>108</v>
      </c>
    </row>
    <row r="12" spans="1:39">
      <c r="AG12" t="s">
        <v>109</v>
      </c>
    </row>
    <row r="13" spans="1:39">
      <c r="AH13" t="s">
        <v>110</v>
      </c>
      <c r="AI13" t="s">
        <v>111</v>
      </c>
      <c r="AJ13" t="s">
        <v>112</v>
      </c>
      <c r="AK13" t="s">
        <v>113</v>
      </c>
    </row>
    <row r="14" spans="1:39">
      <c r="AH14" t="s">
        <v>114</v>
      </c>
      <c r="AI14" t="s">
        <v>115</v>
      </c>
      <c r="AJ14" t="s">
        <v>116</v>
      </c>
      <c r="AK14" t="s">
        <v>117</v>
      </c>
    </row>
    <row r="15" spans="1:39">
      <c r="AG15" t="s">
        <v>118</v>
      </c>
      <c r="AI15" s="17">
        <v>2.2356707602739334E-2</v>
      </c>
      <c r="AJ15">
        <v>0.47735917568206787</v>
      </c>
      <c r="AK15">
        <v>1.093745231628418E-4</v>
      </c>
    </row>
    <row r="16" spans="1:39">
      <c r="AG16" t="s">
        <v>119</v>
      </c>
      <c r="AH16" s="17">
        <v>2.2356707602739334E-2</v>
      </c>
      <c r="AJ16">
        <v>8.9311301708221436E-2</v>
      </c>
      <c r="AK16">
        <v>4.6195735194487497E-5</v>
      </c>
    </row>
    <row r="17" spans="2:37">
      <c r="AG17" t="s">
        <v>120</v>
      </c>
      <c r="AH17">
        <v>0.47735917568206787</v>
      </c>
      <c r="AI17">
        <v>8.9311301708221436E-2</v>
      </c>
      <c r="AK17">
        <v>5.2185227104928344E-5</v>
      </c>
    </row>
    <row r="18" spans="2:37">
      <c r="AG18" t="s">
        <v>121</v>
      </c>
      <c r="AH18" s="17">
        <v>1.093745231628418E-4</v>
      </c>
      <c r="AI18" s="17">
        <v>4.6195735194487497E-5</v>
      </c>
      <c r="AJ18" s="17">
        <v>5.2185227104928344E-5</v>
      </c>
    </row>
    <row r="25" spans="2:37">
      <c r="B25" t="s">
        <v>107</v>
      </c>
      <c r="M25" t="s">
        <v>107</v>
      </c>
    </row>
    <row r="26" spans="2:37">
      <c r="B26" t="s">
        <v>108</v>
      </c>
      <c r="M26" t="s">
        <v>108</v>
      </c>
    </row>
    <row r="27" spans="2:37">
      <c r="B27" t="s">
        <v>122</v>
      </c>
      <c r="M27" t="s">
        <v>122</v>
      </c>
    </row>
    <row r="28" spans="2:37">
      <c r="C28" t="s">
        <v>110</v>
      </c>
      <c r="D28" t="s">
        <v>111</v>
      </c>
      <c r="E28" t="s">
        <v>112</v>
      </c>
      <c r="F28" t="s">
        <v>113</v>
      </c>
      <c r="G28" t="s">
        <v>123</v>
      </c>
      <c r="H28" t="s">
        <v>124</v>
      </c>
      <c r="I28" t="s">
        <v>125</v>
      </c>
      <c r="J28" t="s">
        <v>126</v>
      </c>
      <c r="N28" t="s">
        <v>110</v>
      </c>
      <c r="O28" t="s">
        <v>111</v>
      </c>
      <c r="P28" t="s">
        <v>112</v>
      </c>
      <c r="Q28" t="s">
        <v>113</v>
      </c>
      <c r="R28" t="s">
        <v>123</v>
      </c>
      <c r="S28" t="s">
        <v>124</v>
      </c>
      <c r="T28" t="s">
        <v>125</v>
      </c>
      <c r="U28" t="s">
        <v>126</v>
      </c>
    </row>
    <row r="29" spans="2:37">
      <c r="C29" t="s">
        <v>127</v>
      </c>
      <c r="D29" t="s">
        <v>128</v>
      </c>
      <c r="E29" t="s">
        <v>129</v>
      </c>
      <c r="F29" t="s">
        <v>130</v>
      </c>
      <c r="G29" t="s">
        <v>131</v>
      </c>
      <c r="H29" t="s">
        <v>132</v>
      </c>
      <c r="I29" t="s">
        <v>133</v>
      </c>
      <c r="J29" t="s">
        <v>134</v>
      </c>
      <c r="N29" t="s">
        <v>135</v>
      </c>
      <c r="O29" t="s">
        <v>136</v>
      </c>
      <c r="P29" t="s">
        <v>137</v>
      </c>
      <c r="Q29" t="s">
        <v>138</v>
      </c>
      <c r="R29" t="s">
        <v>139</v>
      </c>
      <c r="S29" t="s">
        <v>140</v>
      </c>
      <c r="T29" t="s">
        <v>141</v>
      </c>
      <c r="U29" t="s">
        <v>142</v>
      </c>
    </row>
    <row r="30" spans="2:37">
      <c r="B30" t="s">
        <v>143</v>
      </c>
      <c r="D30">
        <v>0.16918924450874329</v>
      </c>
      <c r="E30">
        <v>9.9240608513355255E-2</v>
      </c>
      <c r="F30" s="18">
        <v>1.7569394782185555E-2</v>
      </c>
      <c r="G30">
        <v>7.8571029007434845E-2</v>
      </c>
      <c r="H30">
        <v>0.9255216121673584</v>
      </c>
      <c r="I30" s="17">
        <v>5.9398412704467773E-3</v>
      </c>
      <c r="J30">
        <v>5.0369667587801814E-4</v>
      </c>
      <c r="M30" t="s">
        <v>144</v>
      </c>
      <c r="O30">
        <v>0.14955569803714752</v>
      </c>
      <c r="P30">
        <v>2.3474013432860374E-3</v>
      </c>
      <c r="Q30">
        <v>1.9668543711304665E-2</v>
      </c>
      <c r="R30">
        <v>6.1958998441696167E-2</v>
      </c>
      <c r="S30">
        <v>0.13986247777938843</v>
      </c>
      <c r="T30" s="17">
        <v>5.3347579523688182E-5</v>
      </c>
      <c r="U30">
        <v>0.25702732801437378</v>
      </c>
    </row>
    <row r="31" spans="2:37">
      <c r="B31" t="s">
        <v>145</v>
      </c>
      <c r="C31">
        <v>0.16918924450874329</v>
      </c>
      <c r="E31">
        <v>0.72557485103607178</v>
      </c>
      <c r="F31" s="18">
        <v>0.26979106664657593</v>
      </c>
      <c r="G31">
        <v>0.62913632392883301</v>
      </c>
      <c r="H31">
        <v>0.17193466424942017</v>
      </c>
      <c r="I31" s="17">
        <v>1.2097232684027404E-4</v>
      </c>
      <c r="J31" s="17">
        <v>3.0891536880517378E-5</v>
      </c>
      <c r="M31" t="s">
        <v>146</v>
      </c>
      <c r="N31">
        <v>0.14955569803714752</v>
      </c>
      <c r="P31">
        <v>8.9467354118824005E-2</v>
      </c>
      <c r="Q31">
        <v>0.31820032000541687</v>
      </c>
      <c r="R31">
        <v>0.60647881031036377</v>
      </c>
      <c r="S31">
        <v>0.95897084474563599</v>
      </c>
      <c r="T31" s="17">
        <v>2.8954213121323846E-5</v>
      </c>
      <c r="U31" s="17">
        <v>1.4286006800830364E-2</v>
      </c>
    </row>
    <row r="32" spans="2:37">
      <c r="B32" t="s">
        <v>147</v>
      </c>
      <c r="C32">
        <v>9.9240608513355255E-2</v>
      </c>
      <c r="D32">
        <v>0.72557485103607178</v>
      </c>
      <c r="F32" s="18">
        <v>0.41413065791130066</v>
      </c>
      <c r="G32">
        <v>0.868183434009552</v>
      </c>
      <c r="H32">
        <v>0.10546768456697464</v>
      </c>
      <c r="I32" s="17">
        <v>5.2128336392343044E-5</v>
      </c>
      <c r="J32" s="17">
        <v>2.4534476324333809E-5</v>
      </c>
      <c r="M32" t="s">
        <v>148</v>
      </c>
      <c r="N32" s="17">
        <v>2.3474013432860374E-3</v>
      </c>
      <c r="O32">
        <v>8.9467354118824005E-2</v>
      </c>
      <c r="Q32">
        <v>0.4221227765083313</v>
      </c>
      <c r="R32">
        <v>0.20401668548583984</v>
      </c>
      <c r="S32">
        <v>8.8527686893939972E-2</v>
      </c>
      <c r="T32" s="17">
        <v>1.7056316210073419E-5</v>
      </c>
      <c r="U32" s="17">
        <v>6.7523593315854669E-5</v>
      </c>
    </row>
    <row r="33" spans="2:43">
      <c r="B33" t="s">
        <v>149</v>
      </c>
      <c r="C33" s="17">
        <v>1.7569394782185555E-2</v>
      </c>
      <c r="D33" s="18">
        <v>0.26979106664657593</v>
      </c>
      <c r="E33" s="18">
        <v>0.41413065791130066</v>
      </c>
      <c r="F33" s="18"/>
      <c r="G33">
        <v>0.47985762357711792</v>
      </c>
      <c r="H33">
        <v>1.9945934414863586E-2</v>
      </c>
      <c r="I33" s="17">
        <v>2.0594465240719728E-5</v>
      </c>
      <c r="J33" s="17">
        <v>1.7064832718460821E-5</v>
      </c>
      <c r="M33" t="s">
        <v>150</v>
      </c>
      <c r="N33" s="17">
        <v>1.9668543711304665E-2</v>
      </c>
      <c r="O33">
        <v>0.31820032000541687</v>
      </c>
      <c r="P33">
        <v>0.4221227765083313</v>
      </c>
      <c r="R33">
        <v>0.58178144693374634</v>
      </c>
      <c r="S33">
        <v>0.31410834193229675</v>
      </c>
      <c r="T33" s="17">
        <v>1.9889072063961066E-5</v>
      </c>
      <c r="U33" s="17">
        <v>8.0831680679693818E-4</v>
      </c>
      <c r="AG33" t="s">
        <v>151</v>
      </c>
      <c r="AJ33" t="s">
        <v>151</v>
      </c>
    </row>
    <row r="34" spans="2:43">
      <c r="B34" t="s">
        <v>152</v>
      </c>
      <c r="C34">
        <v>7.8571029007434845E-2</v>
      </c>
      <c r="D34">
        <v>0.62913632392883301</v>
      </c>
      <c r="E34">
        <v>0.868183434009552</v>
      </c>
      <c r="F34" s="18">
        <v>0.47985762357711792</v>
      </c>
      <c r="H34">
        <v>8.6192488670349121E-2</v>
      </c>
      <c r="I34" s="17">
        <v>3.9413698686985299E-5</v>
      </c>
      <c r="J34" s="17">
        <v>2.0137449610047042E-5</v>
      </c>
      <c r="M34" t="s">
        <v>153</v>
      </c>
      <c r="N34">
        <v>6.1958998441696167E-2</v>
      </c>
      <c r="O34">
        <v>0.60647881031036377</v>
      </c>
      <c r="P34">
        <v>0.20401668548583984</v>
      </c>
      <c r="Q34">
        <v>0.58178144693374634</v>
      </c>
      <c r="S34">
        <v>0.5964776873588562</v>
      </c>
      <c r="T34" s="17">
        <v>2.4081437004497275E-5</v>
      </c>
      <c r="U34" s="17">
        <v>3.9619198068976402E-3</v>
      </c>
      <c r="AG34" t="s">
        <v>154</v>
      </c>
      <c r="AJ34" t="s">
        <v>154</v>
      </c>
    </row>
    <row r="35" spans="2:43">
      <c r="B35" t="s">
        <v>155</v>
      </c>
      <c r="C35" s="18">
        <v>0.9255216121673584</v>
      </c>
      <c r="D35">
        <v>0.17193466424942017</v>
      </c>
      <c r="E35">
        <v>0.10546768456697464</v>
      </c>
      <c r="F35" s="18">
        <v>1.9945934414863586E-2</v>
      </c>
      <c r="G35">
        <v>8.6192488670349121E-2</v>
      </c>
      <c r="I35" s="17">
        <v>6.1688260175287724E-3</v>
      </c>
      <c r="J35" s="17">
        <v>4.5707848039455712E-4</v>
      </c>
      <c r="M35" t="s">
        <v>156</v>
      </c>
      <c r="N35">
        <v>0.13986247777938843</v>
      </c>
      <c r="O35">
        <v>0.95897084474563599</v>
      </c>
      <c r="P35">
        <v>8.8527686893939972E-2</v>
      </c>
      <c r="Q35">
        <v>0.31410834193229675</v>
      </c>
      <c r="R35">
        <v>0.5964776873588562</v>
      </c>
      <c r="T35" s="17">
        <v>4.623547283699736E-5</v>
      </c>
      <c r="U35" s="17">
        <v>1.3460148125886917E-2</v>
      </c>
      <c r="AH35" t="s">
        <v>99</v>
      </c>
      <c r="AI35" t="s">
        <v>99</v>
      </c>
      <c r="AK35" t="s">
        <v>99</v>
      </c>
      <c r="AL35" t="s">
        <v>99</v>
      </c>
    </row>
    <row r="36" spans="2:43">
      <c r="B36" t="s">
        <v>157</v>
      </c>
      <c r="C36" s="17">
        <v>5.9398412704467773E-3</v>
      </c>
      <c r="D36" s="17">
        <v>1.2097232684027404E-4</v>
      </c>
      <c r="E36" s="17">
        <v>5.2128336392343044E-5</v>
      </c>
      <c r="F36" s="17">
        <v>2.0594465240719728E-5</v>
      </c>
      <c r="G36" s="17">
        <v>3.9413698686985299E-5</v>
      </c>
      <c r="H36" s="17">
        <v>6.1688260175287724E-3</v>
      </c>
      <c r="J36" s="18">
        <v>0.36130434274673462</v>
      </c>
      <c r="M36" t="s">
        <v>158</v>
      </c>
      <c r="N36" s="17">
        <v>5.3347579523688182E-5</v>
      </c>
      <c r="O36" s="17">
        <v>2.8954213121323846E-5</v>
      </c>
      <c r="P36" s="17">
        <v>1.7056316210073419E-5</v>
      </c>
      <c r="Q36" s="17">
        <v>1.9889072063961066E-5</v>
      </c>
      <c r="R36" s="17">
        <v>2.4081437004497275E-5</v>
      </c>
      <c r="S36" s="17">
        <v>4.623547283699736E-5</v>
      </c>
      <c r="T36" s="17"/>
      <c r="U36" s="17">
        <v>2.1004676818847656E-4</v>
      </c>
      <c r="AH36" t="s">
        <v>82</v>
      </c>
      <c r="AI36" t="s">
        <v>75</v>
      </c>
      <c r="AK36" t="s">
        <v>82</v>
      </c>
      <c r="AL36" t="s">
        <v>75</v>
      </c>
      <c r="AM36" s="22" t="s">
        <v>80</v>
      </c>
      <c r="AN36" t="s">
        <v>50</v>
      </c>
      <c r="AO36" t="s">
        <v>159</v>
      </c>
      <c r="AP36" t="s">
        <v>160</v>
      </c>
      <c r="AQ36" t="s">
        <v>161</v>
      </c>
    </row>
    <row r="37" spans="2:43">
      <c r="B37" t="s">
        <v>162</v>
      </c>
      <c r="C37" s="17">
        <v>5.0369667587801814E-4</v>
      </c>
      <c r="D37" s="17">
        <v>3.0891536880517378E-5</v>
      </c>
      <c r="E37" s="17">
        <v>2.4534476324333809E-5</v>
      </c>
      <c r="F37" s="17">
        <v>1.7064832718460821E-5</v>
      </c>
      <c r="G37" s="17">
        <v>2.0137449610047042E-5</v>
      </c>
      <c r="H37" s="17">
        <v>4.5707848039455712E-4</v>
      </c>
      <c r="I37" s="18">
        <v>0.36130434274673462</v>
      </c>
      <c r="M37" t="s">
        <v>163</v>
      </c>
      <c r="N37">
        <v>0.25702732801437378</v>
      </c>
      <c r="O37" s="17">
        <v>1.4286006800830364E-2</v>
      </c>
      <c r="P37" s="17">
        <v>6.7523593315854669E-5</v>
      </c>
      <c r="Q37" s="17">
        <v>8.0831680679693818E-4</v>
      </c>
      <c r="R37" s="17">
        <v>3.9619198068976402E-3</v>
      </c>
      <c r="S37" s="17">
        <v>1.3460148125886917E-2</v>
      </c>
      <c r="T37" s="17">
        <v>2.1004676818847656E-4</v>
      </c>
      <c r="AG37" t="s">
        <v>164</v>
      </c>
      <c r="AH37">
        <v>1.815104603767395</v>
      </c>
      <c r="AI37">
        <v>22</v>
      </c>
      <c r="AJ37" t="s">
        <v>164</v>
      </c>
      <c r="AK37">
        <v>1.815104603767395</v>
      </c>
      <c r="AL37">
        <v>22</v>
      </c>
      <c r="AM37">
        <f>+AK37/SQRT(AL37)</f>
        <v>0.38698160178357505</v>
      </c>
      <c r="AN37" t="s">
        <v>165</v>
      </c>
      <c r="AO37">
        <f>+AQ37+AM37</f>
        <v>2.20208620555097</v>
      </c>
      <c r="AP37">
        <f>+AQ37-AM37</f>
        <v>1.42812300198382</v>
      </c>
      <c r="AQ37">
        <v>1.815104603767395</v>
      </c>
    </row>
    <row r="38" spans="2:43">
      <c r="N38" s="17"/>
      <c r="O38" s="17"/>
      <c r="P38" s="17"/>
      <c r="Q38" s="17"/>
      <c r="R38" s="17"/>
      <c r="S38" s="17"/>
      <c r="T38" s="17"/>
      <c r="AG38" t="s">
        <v>166</v>
      </c>
      <c r="AH38">
        <v>1.457550048828125</v>
      </c>
      <c r="AI38">
        <v>28</v>
      </c>
      <c r="AJ38" t="s">
        <v>166</v>
      </c>
      <c r="AK38">
        <v>1.457550048828125</v>
      </c>
      <c r="AL38">
        <v>28</v>
      </c>
      <c r="AM38">
        <f>+AK38/SQRT(AL38)</f>
        <v>0.27545106804494784</v>
      </c>
      <c r="AN38" t="s">
        <v>167</v>
      </c>
      <c r="AO38">
        <f>+AQ38+AM38</f>
        <v>1.7330011168730728</v>
      </c>
      <c r="AP38">
        <f>+AQ38-AM38</f>
        <v>1.1820989807831772</v>
      </c>
      <c r="AQ38">
        <v>1.457550048828125</v>
      </c>
    </row>
    <row r="39" spans="2:43">
      <c r="B39" s="18" t="s">
        <v>151</v>
      </c>
      <c r="F39" t="s">
        <v>168</v>
      </c>
      <c r="M39" t="s">
        <v>151</v>
      </c>
      <c r="Q39" t="s">
        <v>168</v>
      </c>
      <c r="AG39" t="s">
        <v>169</v>
      </c>
      <c r="AH39">
        <v>1.7101103067398071</v>
      </c>
      <c r="AI39">
        <v>28</v>
      </c>
      <c r="AJ39" t="s">
        <v>169</v>
      </c>
      <c r="AK39">
        <v>1.7101103067398071</v>
      </c>
      <c r="AL39">
        <v>28</v>
      </c>
      <c r="AM39">
        <f>+AK39/SQRT(AL39)</f>
        <v>0.32318047043727954</v>
      </c>
      <c r="AN39" t="s">
        <v>170</v>
      </c>
      <c r="AO39">
        <f>+AQ39+AM39</f>
        <v>2.0332907771770867</v>
      </c>
      <c r="AP39">
        <f>+AQ39-AM39</f>
        <v>1.3869298363025275</v>
      </c>
      <c r="AQ39">
        <v>1.7101103067398071</v>
      </c>
    </row>
    <row r="40" spans="2:43">
      <c r="B40" t="s">
        <v>154</v>
      </c>
      <c r="F40" t="s">
        <v>154</v>
      </c>
      <c r="M40" t="s">
        <v>154</v>
      </c>
      <c r="Q40" t="s">
        <v>154</v>
      </c>
      <c r="AG40" t="s">
        <v>171</v>
      </c>
      <c r="AH40">
        <v>2.6050715446472168</v>
      </c>
      <c r="AI40">
        <v>28</v>
      </c>
      <c r="AJ40" t="s">
        <v>171</v>
      </c>
      <c r="AK40">
        <v>2.6050715446472168</v>
      </c>
      <c r="AL40">
        <v>28</v>
      </c>
      <c r="AM40">
        <f>+AK40/SQRT(AL40)</f>
        <v>0.49231224676195939</v>
      </c>
      <c r="AN40" t="s">
        <v>172</v>
      </c>
      <c r="AO40">
        <f>+AQ40+AM40</f>
        <v>3.0973837914091762</v>
      </c>
      <c r="AP40">
        <f>+AQ40-AM40</f>
        <v>2.1127592978852574</v>
      </c>
      <c r="AQ40">
        <v>2.6050715446472168</v>
      </c>
    </row>
    <row r="41" spans="2:43">
      <c r="C41" t="s">
        <v>99</v>
      </c>
      <c r="D41" t="s">
        <v>99</v>
      </c>
      <c r="G41" t="s">
        <v>99</v>
      </c>
      <c r="H41" t="s">
        <v>99</v>
      </c>
      <c r="N41" t="s">
        <v>99</v>
      </c>
      <c r="O41" t="s">
        <v>99</v>
      </c>
      <c r="R41" t="s">
        <v>99</v>
      </c>
      <c r="S41" t="s">
        <v>99</v>
      </c>
      <c r="AG41" t="s">
        <v>173</v>
      </c>
      <c r="AH41">
        <v>1.9015923738479614</v>
      </c>
      <c r="AI41">
        <v>106</v>
      </c>
      <c r="AJ41" t="s">
        <v>173</v>
      </c>
      <c r="AK41">
        <v>1.9015923738479614</v>
      </c>
      <c r="AL41">
        <v>106</v>
      </c>
    </row>
    <row r="42" spans="2:43">
      <c r="C42" t="s">
        <v>82</v>
      </c>
      <c r="D42" t="s">
        <v>75</v>
      </c>
      <c r="G42" t="s">
        <v>82</v>
      </c>
      <c r="H42" t="s">
        <v>75</v>
      </c>
      <c r="I42" t="s">
        <v>80</v>
      </c>
      <c r="J42" t="s">
        <v>174</v>
      </c>
      <c r="N42" t="s">
        <v>82</v>
      </c>
      <c r="O42" t="s">
        <v>75</v>
      </c>
      <c r="R42" t="s">
        <v>82</v>
      </c>
      <c r="S42" t="s">
        <v>75</v>
      </c>
      <c r="T42" t="s">
        <v>80</v>
      </c>
      <c r="U42" t="s">
        <v>174</v>
      </c>
    </row>
    <row r="43" spans="2:43">
      <c r="B43" t="s">
        <v>175</v>
      </c>
      <c r="C43">
        <v>1.9258713722229004</v>
      </c>
      <c r="D43">
        <v>14</v>
      </c>
      <c r="F43" t="s">
        <v>175</v>
      </c>
      <c r="G43">
        <v>0.45914632081985474</v>
      </c>
      <c r="H43">
        <v>14</v>
      </c>
      <c r="I43">
        <f>+G43/SQRT(H43)</f>
        <v>0.12271201592183481</v>
      </c>
      <c r="J43">
        <f>+I43*100/C43</f>
        <v>6.3717659284896477</v>
      </c>
      <c r="M43" t="s">
        <v>176</v>
      </c>
      <c r="N43">
        <v>2.0643200874328613</v>
      </c>
      <c r="O43">
        <v>5</v>
      </c>
      <c r="Q43" t="s">
        <v>176</v>
      </c>
      <c r="R43">
        <v>0.1935417652130127</v>
      </c>
      <c r="S43">
        <v>5</v>
      </c>
      <c r="T43">
        <f>+R43/SQRT(S43)</f>
        <v>8.6554508700320082E-2</v>
      </c>
      <c r="U43">
        <f>+T43*100/O43</f>
        <v>1.7310901740064015</v>
      </c>
      <c r="AF43" t="s">
        <v>91</v>
      </c>
      <c r="AG43" s="17" t="s">
        <v>10</v>
      </c>
    </row>
    <row r="44" spans="2:43">
      <c r="B44" t="s">
        <v>177</v>
      </c>
      <c r="C44">
        <v>1.6212625503540039</v>
      </c>
      <c r="D44">
        <v>8</v>
      </c>
      <c r="F44" t="s">
        <v>177</v>
      </c>
      <c r="G44">
        <v>0.29821115732192993</v>
      </c>
      <c r="H44">
        <v>8</v>
      </c>
      <c r="I44">
        <f t="shared" ref="I44:I51" si="0">+G44/SQRT(H44)</f>
        <v>0.1054335657839125</v>
      </c>
      <c r="J44">
        <f t="shared" ref="J44:J51" si="1">+I44*100/C44</f>
        <v>6.5031765373776755</v>
      </c>
      <c r="M44" t="s">
        <v>178</v>
      </c>
      <c r="N44">
        <v>1.7418059110641479</v>
      </c>
      <c r="O44">
        <v>17</v>
      </c>
      <c r="Q44" t="s">
        <v>178</v>
      </c>
      <c r="R44">
        <v>0.4530290961265564</v>
      </c>
      <c r="S44">
        <v>17</v>
      </c>
      <c r="T44">
        <f t="shared" ref="T44:T51" si="2">+R44/SQRT(S44)</f>
        <v>0.10987569498869933</v>
      </c>
      <c r="U44">
        <f t="shared" ref="U44:U51" si="3">+T44*100/O44</f>
        <v>0.64632761758058432</v>
      </c>
      <c r="AG44" t="s">
        <v>92</v>
      </c>
    </row>
    <row r="45" spans="2:43">
      <c r="B45" t="s">
        <v>179</v>
      </c>
      <c r="C45">
        <v>1.548292875289917</v>
      </c>
      <c r="D45">
        <v>14</v>
      </c>
      <c r="F45" t="s">
        <v>179</v>
      </c>
      <c r="G45">
        <v>0.23629476130008698</v>
      </c>
      <c r="H45">
        <v>14</v>
      </c>
      <c r="I45">
        <f t="shared" si="0"/>
        <v>6.3152431362461126E-2</v>
      </c>
      <c r="J45">
        <f t="shared" si="1"/>
        <v>4.0788427286817983</v>
      </c>
      <c r="M45" t="s">
        <v>180</v>
      </c>
      <c r="N45">
        <v>1.3490200042724609</v>
      </c>
      <c r="O45" s="18">
        <v>10</v>
      </c>
      <c r="Q45" s="18" t="s">
        <v>180</v>
      </c>
      <c r="R45" s="18">
        <v>0.28828522562980652</v>
      </c>
      <c r="S45">
        <v>10</v>
      </c>
      <c r="T45">
        <f t="shared" si="2"/>
        <v>9.1163792876573779E-2</v>
      </c>
      <c r="U45">
        <f t="shared" si="3"/>
        <v>0.91163792876573768</v>
      </c>
      <c r="AG45" t="s">
        <v>96</v>
      </c>
    </row>
    <row r="46" spans="2:43">
      <c r="B46" t="s">
        <v>181</v>
      </c>
      <c r="C46">
        <v>1.3668071031570435</v>
      </c>
      <c r="D46">
        <v>14</v>
      </c>
      <c r="F46" t="s">
        <v>181</v>
      </c>
      <c r="G46">
        <v>0.27783173322677612</v>
      </c>
      <c r="H46">
        <v>14</v>
      </c>
      <c r="I46">
        <f t="shared" si="0"/>
        <v>7.425365406486957E-2</v>
      </c>
      <c r="J46">
        <f t="shared" si="1"/>
        <v>5.4326359508491651</v>
      </c>
      <c r="M46" t="s">
        <v>182</v>
      </c>
      <c r="N46">
        <v>1.5178444385528564</v>
      </c>
      <c r="O46">
        <v>18</v>
      </c>
      <c r="Q46" t="s">
        <v>182</v>
      </c>
      <c r="R46">
        <v>0.24599052965641022</v>
      </c>
      <c r="S46">
        <v>18</v>
      </c>
      <c r="T46">
        <f t="shared" si="2"/>
        <v>5.7980523875906069E-2</v>
      </c>
      <c r="U46">
        <f t="shared" si="3"/>
        <v>0.32211402153281149</v>
      </c>
      <c r="AH46" t="s">
        <v>97</v>
      </c>
      <c r="AI46" t="s">
        <v>98</v>
      </c>
      <c r="AJ46" t="s">
        <v>97</v>
      </c>
      <c r="AK46" t="s">
        <v>98</v>
      </c>
      <c r="AL46" t="s">
        <v>99</v>
      </c>
      <c r="AM46" t="s">
        <v>99</v>
      </c>
    </row>
    <row r="47" spans="2:43">
      <c r="B47" t="s">
        <v>183</v>
      </c>
      <c r="C47">
        <v>1.5137921571731567</v>
      </c>
      <c r="D47">
        <v>14</v>
      </c>
      <c r="F47" t="s">
        <v>183</v>
      </c>
      <c r="G47">
        <v>0.69669079780578613</v>
      </c>
      <c r="H47">
        <v>14</v>
      </c>
      <c r="I47">
        <f t="shared" si="0"/>
        <v>0.18619844785053216</v>
      </c>
      <c r="J47">
        <f t="shared" si="1"/>
        <v>12.300132945478966</v>
      </c>
      <c r="M47" t="s">
        <v>184</v>
      </c>
      <c r="N47" s="18">
        <v>1.6335790157318115</v>
      </c>
      <c r="O47">
        <v>10</v>
      </c>
      <c r="Q47" t="s">
        <v>184</v>
      </c>
      <c r="R47">
        <v>0.84154963493347168</v>
      </c>
      <c r="S47">
        <v>10</v>
      </c>
      <c r="T47">
        <f t="shared" si="2"/>
        <v>0.26612136104729722</v>
      </c>
      <c r="U47">
        <f t="shared" si="3"/>
        <v>2.6612136104729722</v>
      </c>
      <c r="AH47" t="s">
        <v>100</v>
      </c>
      <c r="AI47" t="s">
        <v>100</v>
      </c>
      <c r="AJ47" t="s">
        <v>101</v>
      </c>
      <c r="AK47" t="s">
        <v>101</v>
      </c>
      <c r="AL47" t="s">
        <v>102</v>
      </c>
      <c r="AM47" t="s">
        <v>103</v>
      </c>
    </row>
    <row r="48" spans="2:43">
      <c r="B48" t="s">
        <v>185</v>
      </c>
      <c r="C48">
        <v>1.9064285755157471</v>
      </c>
      <c r="D48">
        <v>14</v>
      </c>
      <c r="F48" t="s">
        <v>185</v>
      </c>
      <c r="G48">
        <v>0.57075798511505127</v>
      </c>
      <c r="H48">
        <v>14</v>
      </c>
      <c r="I48">
        <f t="shared" si="0"/>
        <v>0.15254148793328162</v>
      </c>
      <c r="J48">
        <f t="shared" si="1"/>
        <v>8.0014268508336066</v>
      </c>
      <c r="M48" t="s">
        <v>186</v>
      </c>
      <c r="N48" s="18">
        <v>1.7526277303695679</v>
      </c>
      <c r="O48">
        <v>18</v>
      </c>
      <c r="Q48" t="s">
        <v>186</v>
      </c>
      <c r="R48">
        <v>0.55088365077972412</v>
      </c>
      <c r="S48">
        <v>18</v>
      </c>
      <c r="T48">
        <f t="shared" si="2"/>
        <v>0.12984452170371497</v>
      </c>
      <c r="U48">
        <f t="shared" si="3"/>
        <v>0.72135845390952769</v>
      </c>
      <c r="AG48" s="17" t="s">
        <v>104</v>
      </c>
      <c r="AH48">
        <v>3</v>
      </c>
      <c r="AI48">
        <v>40586.015625</v>
      </c>
      <c r="AJ48">
        <v>92</v>
      </c>
      <c r="AK48">
        <v>2739.539306640625</v>
      </c>
      <c r="AL48">
        <v>14.81490421295166</v>
      </c>
      <c r="AM48" s="17">
        <v>6.0156381209708343E-8</v>
      </c>
    </row>
    <row r="49" spans="1:37">
      <c r="B49" t="s">
        <v>187</v>
      </c>
      <c r="C49">
        <v>2.5100357532501221</v>
      </c>
      <c r="D49">
        <v>14</v>
      </c>
      <c r="F49" t="s">
        <v>187</v>
      </c>
      <c r="G49">
        <v>0.82962626218795776</v>
      </c>
      <c r="H49">
        <v>14</v>
      </c>
      <c r="I49">
        <f t="shared" si="0"/>
        <v>0.22172694515551619</v>
      </c>
      <c r="J49">
        <f t="shared" si="1"/>
        <v>8.8336170059893711</v>
      </c>
      <c r="M49" t="s">
        <v>188</v>
      </c>
      <c r="N49">
        <v>3.1486999988555908</v>
      </c>
      <c r="O49">
        <v>10</v>
      </c>
      <c r="Q49" t="s">
        <v>188</v>
      </c>
      <c r="R49">
        <v>0.34780743718147278</v>
      </c>
      <c r="S49">
        <v>10</v>
      </c>
      <c r="T49">
        <f t="shared" si="2"/>
        <v>0.10998636886393882</v>
      </c>
      <c r="U49">
        <f t="shared" si="3"/>
        <v>1.0998636886393882</v>
      </c>
    </row>
    <row r="50" spans="1:37">
      <c r="B50" t="s">
        <v>189</v>
      </c>
      <c r="C50">
        <v>2.7001070976257324</v>
      </c>
      <c r="D50">
        <v>14</v>
      </c>
      <c r="F50" t="s">
        <v>189</v>
      </c>
      <c r="G50">
        <v>0.42404669523239136</v>
      </c>
      <c r="H50">
        <v>14</v>
      </c>
      <c r="I50">
        <f t="shared" si="0"/>
        <v>0.11333124639666825</v>
      </c>
      <c r="J50">
        <f t="shared" si="1"/>
        <v>4.1972870815503232</v>
      </c>
      <c r="M50" t="s">
        <v>190</v>
      </c>
      <c r="N50">
        <v>2.3030555248260498</v>
      </c>
      <c r="O50">
        <v>18</v>
      </c>
      <c r="Q50" t="s">
        <v>190</v>
      </c>
      <c r="R50">
        <v>0.58672744035720825</v>
      </c>
      <c r="S50">
        <v>18</v>
      </c>
      <c r="T50">
        <f t="shared" si="2"/>
        <v>0.13829298392826919</v>
      </c>
      <c r="U50">
        <f t="shared" si="3"/>
        <v>0.76829435515705102</v>
      </c>
      <c r="AG50" t="s">
        <v>191</v>
      </c>
    </row>
    <row r="51" spans="1:37">
      <c r="B51" t="s">
        <v>173</v>
      </c>
      <c r="C51">
        <v>1.9015923738479614</v>
      </c>
      <c r="D51">
        <v>106</v>
      </c>
      <c r="F51" t="s">
        <v>173</v>
      </c>
      <c r="G51">
        <v>0.68678873777389526</v>
      </c>
      <c r="H51">
        <v>106</v>
      </c>
      <c r="I51">
        <f t="shared" si="0"/>
        <v>6.6706819142597476E-2</v>
      </c>
      <c r="J51">
        <f t="shared" si="1"/>
        <v>3.5079452389479822</v>
      </c>
      <c r="M51" t="s">
        <v>173</v>
      </c>
      <c r="N51" s="18">
        <v>1.9015923738479614</v>
      </c>
      <c r="O51" s="18">
        <v>106</v>
      </c>
      <c r="Q51" s="18" t="s">
        <v>173</v>
      </c>
      <c r="R51" s="18">
        <v>0.68678873777389526</v>
      </c>
      <c r="S51" s="18">
        <v>106</v>
      </c>
      <c r="T51">
        <f t="shared" si="2"/>
        <v>6.6706819142597476E-2</v>
      </c>
      <c r="U51">
        <f t="shared" si="3"/>
        <v>6.293096145528064E-2</v>
      </c>
      <c r="AG51" t="s">
        <v>108</v>
      </c>
    </row>
    <row r="52" spans="1:37">
      <c r="AG52" t="s">
        <v>109</v>
      </c>
    </row>
    <row r="53" spans="1:37">
      <c r="L53" t="s">
        <v>91</v>
      </c>
      <c r="M53" s="17" t="s">
        <v>10</v>
      </c>
      <c r="W53" t="s">
        <v>91</v>
      </c>
      <c r="X53" s="17" t="s">
        <v>10</v>
      </c>
      <c r="AH53" t="s">
        <v>110</v>
      </c>
      <c r="AI53" t="s">
        <v>111</v>
      </c>
      <c r="AJ53" t="s">
        <v>112</v>
      </c>
      <c r="AK53" t="s">
        <v>113</v>
      </c>
    </row>
    <row r="54" spans="1:37">
      <c r="A54" t="s">
        <v>91</v>
      </c>
      <c r="B54" s="17" t="s">
        <v>10</v>
      </c>
      <c r="M54" t="s">
        <v>92</v>
      </c>
      <c r="X54" t="s">
        <v>92</v>
      </c>
      <c r="AH54" t="s">
        <v>192</v>
      </c>
      <c r="AI54" t="s">
        <v>193</v>
      </c>
      <c r="AJ54" t="s">
        <v>194</v>
      </c>
      <c r="AK54" t="s">
        <v>195</v>
      </c>
    </row>
    <row r="55" spans="1:37">
      <c r="B55" t="s">
        <v>92</v>
      </c>
      <c r="M55" t="s">
        <v>94</v>
      </c>
      <c r="X55" t="s">
        <v>95</v>
      </c>
      <c r="AG55" t="s">
        <v>118</v>
      </c>
      <c r="AI55">
        <v>0.20490145683288574</v>
      </c>
      <c r="AJ55">
        <v>0.36182224750518799</v>
      </c>
      <c r="AK55">
        <v>1.2576580047607422E-4</v>
      </c>
    </row>
    <row r="56" spans="1:37">
      <c r="B56" t="s">
        <v>93</v>
      </c>
      <c r="N56" t="s">
        <v>97</v>
      </c>
      <c r="O56" t="s">
        <v>98</v>
      </c>
      <c r="P56" t="s">
        <v>97</v>
      </c>
      <c r="Q56" t="s">
        <v>98</v>
      </c>
      <c r="R56" t="s">
        <v>99</v>
      </c>
      <c r="S56" t="s">
        <v>99</v>
      </c>
      <c r="Y56" t="s">
        <v>97</v>
      </c>
      <c r="Z56" t="s">
        <v>98</v>
      </c>
      <c r="AA56" t="s">
        <v>97</v>
      </c>
      <c r="AB56" t="s">
        <v>98</v>
      </c>
      <c r="AC56" t="s">
        <v>99</v>
      </c>
      <c r="AD56" t="s">
        <v>99</v>
      </c>
      <c r="AG56" t="s">
        <v>119</v>
      </c>
      <c r="AH56">
        <v>0.20490145683288574</v>
      </c>
      <c r="AJ56">
        <v>0.6608881950378418</v>
      </c>
      <c r="AK56">
        <v>4.7904559323797002E-5</v>
      </c>
    </row>
    <row r="57" spans="1:37">
      <c r="C57" t="s">
        <v>97</v>
      </c>
      <c r="D57" t="s">
        <v>98</v>
      </c>
      <c r="E57" t="s">
        <v>97</v>
      </c>
      <c r="F57" t="s">
        <v>98</v>
      </c>
      <c r="G57" t="s">
        <v>99</v>
      </c>
      <c r="H57" t="s">
        <v>99</v>
      </c>
      <c r="N57" t="s">
        <v>100</v>
      </c>
      <c r="O57" t="s">
        <v>100</v>
      </c>
      <c r="P57" t="s">
        <v>101</v>
      </c>
      <c r="Q57" t="s">
        <v>101</v>
      </c>
      <c r="R57" t="s">
        <v>102</v>
      </c>
      <c r="S57" t="s">
        <v>103</v>
      </c>
      <c r="Y57" t="s">
        <v>100</v>
      </c>
      <c r="Z57" t="s">
        <v>100</v>
      </c>
      <c r="AA57" t="s">
        <v>101</v>
      </c>
      <c r="AB57" t="s">
        <v>101</v>
      </c>
      <c r="AC57" t="s">
        <v>102</v>
      </c>
      <c r="AD57" t="s">
        <v>103</v>
      </c>
      <c r="AG57" t="s">
        <v>120</v>
      </c>
      <c r="AH57">
        <v>0.36182224750518799</v>
      </c>
      <c r="AI57">
        <v>0.6608881950378418</v>
      </c>
      <c r="AK57">
        <v>5.3109150030650198E-5</v>
      </c>
    </row>
    <row r="58" spans="1:37">
      <c r="C58" t="s">
        <v>100</v>
      </c>
      <c r="D58" t="s">
        <v>100</v>
      </c>
      <c r="E58" t="s">
        <v>101</v>
      </c>
      <c r="F58" t="s">
        <v>101</v>
      </c>
      <c r="G58" t="s">
        <v>102</v>
      </c>
      <c r="H58" t="s">
        <v>103</v>
      </c>
      <c r="M58" s="17" t="s">
        <v>104</v>
      </c>
      <c r="N58">
        <v>3</v>
      </c>
      <c r="O58">
        <v>41447.59765625</v>
      </c>
      <c r="P58">
        <v>88</v>
      </c>
      <c r="Q58">
        <v>2696.29443359375</v>
      </c>
      <c r="R58">
        <v>15.37205982208252</v>
      </c>
      <c r="S58" s="17">
        <v>4.0090565534001144E-8</v>
      </c>
      <c r="X58" s="17" t="s">
        <v>104</v>
      </c>
      <c r="Y58">
        <v>3</v>
      </c>
      <c r="Z58">
        <v>40879.37890625</v>
      </c>
      <c r="AA58">
        <v>88</v>
      </c>
      <c r="AB58">
        <v>2781.64453125</v>
      </c>
      <c r="AC58">
        <v>14.69611930847168</v>
      </c>
      <c r="AD58" s="17">
        <v>7.7288731858971005E-8</v>
      </c>
      <c r="AG58" t="s">
        <v>121</v>
      </c>
      <c r="AH58" s="17">
        <v>1.2576580047607422E-4</v>
      </c>
      <c r="AI58" s="17">
        <v>4.7904559323797002E-5</v>
      </c>
      <c r="AJ58" s="17">
        <v>5.3109150030650198E-5</v>
      </c>
    </row>
    <row r="59" spans="1:37">
      <c r="B59" s="17" t="s">
        <v>104</v>
      </c>
      <c r="C59">
        <v>3</v>
      </c>
      <c r="D59">
        <v>46373.515625</v>
      </c>
      <c r="E59">
        <v>88</v>
      </c>
      <c r="F59">
        <v>2128.787353515625</v>
      </c>
      <c r="G59">
        <v>21.784008026123047</v>
      </c>
      <c r="H59" s="17">
        <v>1.2187047204736956E-10</v>
      </c>
      <c r="M59" t="s">
        <v>105</v>
      </c>
      <c r="N59">
        <v>1</v>
      </c>
      <c r="O59">
        <v>4620.57861328125</v>
      </c>
      <c r="P59">
        <v>88</v>
      </c>
      <c r="Q59">
        <v>2696.29443359375</v>
      </c>
      <c r="R59">
        <v>1.7136774063110352</v>
      </c>
      <c r="S59">
        <v>0.19391700625419617</v>
      </c>
      <c r="X59" t="s">
        <v>105</v>
      </c>
      <c r="Y59">
        <v>1</v>
      </c>
      <c r="Z59">
        <v>3634.648681640625</v>
      </c>
      <c r="AA59">
        <v>88</v>
      </c>
      <c r="AB59">
        <v>2781.64453125</v>
      </c>
      <c r="AC59">
        <v>1.306654691696167</v>
      </c>
      <c r="AD59">
        <v>0.25610151886940002</v>
      </c>
    </row>
    <row r="60" spans="1:37">
      <c r="B60" s="17" t="s">
        <v>105</v>
      </c>
      <c r="C60">
        <v>1</v>
      </c>
      <c r="D60">
        <v>19277.82421875</v>
      </c>
      <c r="E60">
        <v>88</v>
      </c>
      <c r="F60">
        <v>2128.787353515625</v>
      </c>
      <c r="G60">
        <v>9.0557775497436523</v>
      </c>
      <c r="H60" s="17">
        <v>3.415446262806654E-3</v>
      </c>
      <c r="M60" t="s">
        <v>106</v>
      </c>
      <c r="N60">
        <v>3</v>
      </c>
      <c r="O60">
        <v>3090.944091796875</v>
      </c>
      <c r="P60">
        <v>88</v>
      </c>
      <c r="Q60">
        <v>2696.29443359375</v>
      </c>
      <c r="R60">
        <v>1.1463674306869507</v>
      </c>
      <c r="S60">
        <v>0.33495849370956421</v>
      </c>
      <c r="X60" t="s">
        <v>106</v>
      </c>
      <c r="Y60">
        <v>3</v>
      </c>
      <c r="Z60">
        <v>1242.37255859375</v>
      </c>
      <c r="AA60">
        <v>88</v>
      </c>
      <c r="AB60">
        <v>2781.64453125</v>
      </c>
      <c r="AC60">
        <v>0.44663238525390625</v>
      </c>
      <c r="AD60">
        <v>0.72029322385787964</v>
      </c>
    </row>
    <row r="61" spans="1:37">
      <c r="B61" s="17" t="s">
        <v>106</v>
      </c>
      <c r="C61">
        <v>3</v>
      </c>
      <c r="D61">
        <v>15082.4189453125</v>
      </c>
      <c r="E61">
        <v>88</v>
      </c>
      <c r="F61">
        <v>2128.787353515625</v>
      </c>
      <c r="G61">
        <v>7.0849819183349609</v>
      </c>
      <c r="H61" s="17">
        <v>2.5524676311761141E-4</v>
      </c>
    </row>
    <row r="73" spans="2:44">
      <c r="AG73" t="s">
        <v>151</v>
      </c>
      <c r="AK73" t="s">
        <v>168</v>
      </c>
    </row>
    <row r="74" spans="2:44">
      <c r="AG74" t="s">
        <v>154</v>
      </c>
      <c r="AK74" t="s">
        <v>154</v>
      </c>
    </row>
    <row r="75" spans="2:44">
      <c r="M75" t="s">
        <v>191</v>
      </c>
      <c r="AH75" t="s">
        <v>99</v>
      </c>
      <c r="AI75" t="s">
        <v>99</v>
      </c>
      <c r="AL75" t="s">
        <v>99</v>
      </c>
      <c r="AM75" t="s">
        <v>99</v>
      </c>
    </row>
    <row r="76" spans="2:44">
      <c r="B76" t="s">
        <v>191</v>
      </c>
      <c r="M76" t="s">
        <v>108</v>
      </c>
      <c r="W76" t="s">
        <v>91</v>
      </c>
      <c r="X76" s="17" t="s">
        <v>196</v>
      </c>
      <c r="AH76" t="s">
        <v>197</v>
      </c>
      <c r="AI76" t="s">
        <v>75</v>
      </c>
      <c r="AL76" t="s">
        <v>197</v>
      </c>
      <c r="AM76" t="s">
        <v>75</v>
      </c>
      <c r="AN76" s="22" t="s">
        <v>80</v>
      </c>
      <c r="AO76" t="s">
        <v>50</v>
      </c>
      <c r="AP76" t="s">
        <v>159</v>
      </c>
      <c r="AQ76" t="s">
        <v>160</v>
      </c>
      <c r="AR76" t="s">
        <v>161</v>
      </c>
    </row>
    <row r="77" spans="2:44">
      <c r="B77" t="s">
        <v>108</v>
      </c>
      <c r="M77" t="s">
        <v>122</v>
      </c>
      <c r="X77" t="s">
        <v>92</v>
      </c>
      <c r="AG77" t="s">
        <v>164</v>
      </c>
      <c r="AH77">
        <v>180.02299499511719</v>
      </c>
      <c r="AI77">
        <v>21</v>
      </c>
      <c r="AK77" t="s">
        <v>164</v>
      </c>
      <c r="AL77">
        <v>33.097629547119141</v>
      </c>
      <c r="AM77">
        <v>21</v>
      </c>
      <c r="AN77">
        <f>+AL77/SQRT(AM77)</f>
        <v>7.2224948915847831</v>
      </c>
      <c r="AO77" t="s">
        <v>165</v>
      </c>
      <c r="AP77">
        <f>+AR77+AN77</f>
        <v>40.320124438703921</v>
      </c>
      <c r="AQ77">
        <f>+AR77-AN77</f>
        <v>25.875134655534357</v>
      </c>
      <c r="AR77">
        <v>33.097629547119141</v>
      </c>
    </row>
    <row r="78" spans="2:44">
      <c r="B78" t="s">
        <v>122</v>
      </c>
      <c r="N78" t="s">
        <v>110</v>
      </c>
      <c r="O78" t="s">
        <v>111</v>
      </c>
      <c r="P78" t="s">
        <v>112</v>
      </c>
      <c r="Q78" t="s">
        <v>113</v>
      </c>
      <c r="R78" t="s">
        <v>123</v>
      </c>
      <c r="S78" t="s">
        <v>124</v>
      </c>
      <c r="T78" t="s">
        <v>125</v>
      </c>
      <c r="U78" t="s">
        <v>126</v>
      </c>
      <c r="X78" t="s">
        <v>95</v>
      </c>
      <c r="AG78" t="s">
        <v>166</v>
      </c>
      <c r="AH78">
        <v>159.4296875</v>
      </c>
      <c r="AI78">
        <v>27</v>
      </c>
      <c r="AK78" t="s">
        <v>166</v>
      </c>
      <c r="AL78">
        <v>41.849555969238281</v>
      </c>
      <c r="AM78">
        <v>27</v>
      </c>
      <c r="AN78">
        <f>+AL78/SQRT(AM78)</f>
        <v>8.0539508014353434</v>
      </c>
      <c r="AO78" t="s">
        <v>167</v>
      </c>
      <c r="AP78">
        <f>+AR78+AN78</f>
        <v>49.903506770673623</v>
      </c>
      <c r="AQ78">
        <f>+AR78-AN78</f>
        <v>33.79560516780294</v>
      </c>
      <c r="AR78">
        <v>41.849555969238281</v>
      </c>
    </row>
    <row r="79" spans="2:44">
      <c r="C79" t="s">
        <v>110</v>
      </c>
      <c r="D79" t="s">
        <v>111</v>
      </c>
      <c r="E79" t="s">
        <v>112</v>
      </c>
      <c r="F79" t="s">
        <v>113</v>
      </c>
      <c r="G79" t="s">
        <v>123</v>
      </c>
      <c r="H79" t="s">
        <v>124</v>
      </c>
      <c r="I79" t="s">
        <v>125</v>
      </c>
      <c r="J79" t="s">
        <v>126</v>
      </c>
      <c r="N79" t="s">
        <v>198</v>
      </c>
      <c r="O79" t="s">
        <v>199</v>
      </c>
      <c r="P79" t="s">
        <v>200</v>
      </c>
      <c r="Q79" t="s">
        <v>201</v>
      </c>
      <c r="R79" t="s">
        <v>202</v>
      </c>
      <c r="S79" t="s">
        <v>203</v>
      </c>
      <c r="T79" t="s">
        <v>204</v>
      </c>
      <c r="U79" t="s">
        <v>205</v>
      </c>
      <c r="Y79" t="s">
        <v>97</v>
      </c>
      <c r="Z79" t="s">
        <v>98</v>
      </c>
      <c r="AA79" t="s">
        <v>97</v>
      </c>
      <c r="AB79" t="s">
        <v>98</v>
      </c>
      <c r="AC79" t="s">
        <v>99</v>
      </c>
      <c r="AD79" t="s">
        <v>99</v>
      </c>
      <c r="AG79" t="s">
        <v>169</v>
      </c>
      <c r="AH79">
        <v>166.11138916015625</v>
      </c>
      <c r="AI79">
        <v>25</v>
      </c>
      <c r="AK79" t="s">
        <v>169</v>
      </c>
      <c r="AL79">
        <v>35.396896362304688</v>
      </c>
      <c r="AM79">
        <v>25</v>
      </c>
      <c r="AN79">
        <f>+AL79/SQRT(AM79)</f>
        <v>7.0793792724609377</v>
      </c>
      <c r="AO79" t="s">
        <v>170</v>
      </c>
      <c r="AP79">
        <f>+AR79+AN79</f>
        <v>42.476275634765628</v>
      </c>
      <c r="AQ79">
        <f>+AR79-AN79</f>
        <v>28.317517089843751</v>
      </c>
      <c r="AR79">
        <v>35.396896362304688</v>
      </c>
    </row>
    <row r="80" spans="2:44">
      <c r="C80" t="s">
        <v>206</v>
      </c>
      <c r="D80" t="s">
        <v>207</v>
      </c>
      <c r="E80" t="s">
        <v>208</v>
      </c>
      <c r="F80" t="s">
        <v>209</v>
      </c>
      <c r="G80" t="s">
        <v>210</v>
      </c>
      <c r="H80" t="s">
        <v>211</v>
      </c>
      <c r="I80" t="s">
        <v>212</v>
      </c>
      <c r="J80" t="s">
        <v>213</v>
      </c>
      <c r="M80" t="s">
        <v>144</v>
      </c>
      <c r="O80">
        <v>0.9116370677947998</v>
      </c>
      <c r="P80">
        <v>0.35662862658500671</v>
      </c>
      <c r="Q80">
        <v>0.48530977964401245</v>
      </c>
      <c r="R80">
        <v>0.84363406896591187</v>
      </c>
      <c r="S80">
        <v>0.340960294008255</v>
      </c>
      <c r="T80" s="17">
        <v>1.9500892085488886E-4</v>
      </c>
      <c r="U80" s="17">
        <v>3.3122077584266663E-2</v>
      </c>
      <c r="Y80" t="s">
        <v>100</v>
      </c>
      <c r="Z80" t="s">
        <v>100</v>
      </c>
      <c r="AA80" t="s">
        <v>101</v>
      </c>
      <c r="AB80" t="s">
        <v>101</v>
      </c>
      <c r="AC80" t="s">
        <v>102</v>
      </c>
      <c r="AD80" t="s">
        <v>103</v>
      </c>
      <c r="AG80" t="s">
        <v>171</v>
      </c>
      <c r="AH80">
        <v>249.31349182128906</v>
      </c>
      <c r="AI80">
        <v>23</v>
      </c>
      <c r="AK80" t="s">
        <v>171</v>
      </c>
      <c r="AL80">
        <v>83.807670593261719</v>
      </c>
      <c r="AM80">
        <v>23</v>
      </c>
      <c r="AN80">
        <f>+AL80/SQRT(AM80)</f>
        <v>17.475107327242306</v>
      </c>
      <c r="AO80" t="s">
        <v>172</v>
      </c>
      <c r="AP80">
        <f>+AR80+AN80</f>
        <v>101.28277792050403</v>
      </c>
      <c r="AQ80">
        <f>+AR80-AN80</f>
        <v>66.332563266019406</v>
      </c>
      <c r="AR80">
        <v>83.807670593261719</v>
      </c>
    </row>
    <row r="81" spans="2:41">
      <c r="B81" t="s">
        <v>143</v>
      </c>
      <c r="D81">
        <v>0.8066180944442749</v>
      </c>
      <c r="E81">
        <v>0.41735982894897461</v>
      </c>
      <c r="F81" s="18">
        <v>0.3413747251033783</v>
      </c>
      <c r="G81">
        <v>0.74197924137115479</v>
      </c>
      <c r="H81">
        <v>0.43074929714202881</v>
      </c>
      <c r="I81">
        <v>4.8500663979211822E-5</v>
      </c>
      <c r="J81">
        <v>0.23307424783706665</v>
      </c>
      <c r="M81" t="s">
        <v>146</v>
      </c>
      <c r="N81">
        <v>0.9116370677947998</v>
      </c>
      <c r="P81">
        <v>0.31930705904960632</v>
      </c>
      <c r="Q81">
        <v>0.44906368851661682</v>
      </c>
      <c r="R81">
        <v>0.91999268531799316</v>
      </c>
      <c r="S81">
        <v>0.30936557054519653</v>
      </c>
      <c r="T81" s="17">
        <v>2.4380270042456686E-4</v>
      </c>
      <c r="U81" s="17">
        <v>3.636724129319191E-2</v>
      </c>
      <c r="X81" s="17" t="s">
        <v>104</v>
      </c>
      <c r="Y81">
        <v>3</v>
      </c>
      <c r="Z81">
        <v>15.385236740112305</v>
      </c>
      <c r="AA81">
        <v>85</v>
      </c>
      <c r="AB81">
        <v>0.7345159649848938</v>
      </c>
      <c r="AC81">
        <v>20.946090698242188</v>
      </c>
      <c r="AD81" s="17">
        <v>2.9897581632631898E-10</v>
      </c>
      <c r="AG81" t="s">
        <v>173</v>
      </c>
      <c r="AH81">
        <v>187.20916748046875</v>
      </c>
      <c r="AI81">
        <v>96</v>
      </c>
      <c r="AK81" t="s">
        <v>173</v>
      </c>
      <c r="AL81">
        <v>62.727115631103516</v>
      </c>
      <c r="AM81">
        <v>96</v>
      </c>
      <c r="AN81">
        <f>+AL81/SQRT(AM81)</f>
        <v>6.402059430531768</v>
      </c>
      <c r="AO81">
        <f>+AN81*100/AI81</f>
        <v>6.6688119068039251</v>
      </c>
    </row>
    <row r="82" spans="2:41">
      <c r="B82" t="s">
        <v>145</v>
      </c>
      <c r="C82">
        <v>0.8066180944442749</v>
      </c>
      <c r="E82">
        <v>0.31662830710411072</v>
      </c>
      <c r="F82" s="18">
        <v>0.25150516629219055</v>
      </c>
      <c r="G82">
        <v>0.59167772531509399</v>
      </c>
      <c r="H82">
        <v>0.32541653513908386</v>
      </c>
      <c r="I82">
        <v>5.3735031542601064E-5</v>
      </c>
      <c r="J82">
        <v>0.30519199371337891</v>
      </c>
      <c r="M82" t="s">
        <v>148</v>
      </c>
      <c r="N82">
        <v>0.35662862658500671</v>
      </c>
      <c r="O82">
        <v>0.31930705904960632</v>
      </c>
      <c r="Q82">
        <v>0.76110756397247314</v>
      </c>
      <c r="R82">
        <v>0.28714978694915771</v>
      </c>
      <c r="S82">
        <v>0.99474161863327026</v>
      </c>
      <c r="T82" s="17">
        <v>2.1143960111658089E-5</v>
      </c>
      <c r="U82" s="17">
        <v>3.1132707372307777E-3</v>
      </c>
      <c r="X82" t="s">
        <v>105</v>
      </c>
      <c r="Y82">
        <v>1</v>
      </c>
      <c r="Z82">
        <v>0.66889500617980957</v>
      </c>
      <c r="AA82">
        <v>85</v>
      </c>
      <c r="AB82">
        <v>0.7345159649848938</v>
      </c>
      <c r="AC82">
        <v>0.91066098213195801</v>
      </c>
      <c r="AD82">
        <v>0.34264513850212097</v>
      </c>
    </row>
    <row r="83" spans="2:41">
      <c r="B83" t="s">
        <v>147</v>
      </c>
      <c r="C83">
        <v>0.41735982894897461</v>
      </c>
      <c r="D83">
        <v>0.31662830710411072</v>
      </c>
      <c r="F83" s="18">
        <v>0.83886814117431641</v>
      </c>
      <c r="G83">
        <v>0.59087753295898438</v>
      </c>
      <c r="H83">
        <v>0.99267750978469849</v>
      </c>
      <c r="I83">
        <v>2.4784840206848457E-5</v>
      </c>
      <c r="J83">
        <v>5.7172961533069611E-2</v>
      </c>
      <c r="M83" t="s">
        <v>150</v>
      </c>
      <c r="N83">
        <v>0.48530977964401245</v>
      </c>
      <c r="O83">
        <v>0.44906368851661682</v>
      </c>
      <c r="P83">
        <v>0.76110756397247314</v>
      </c>
      <c r="R83">
        <v>0.41317340731620789</v>
      </c>
      <c r="S83">
        <v>0.74972081184387207</v>
      </c>
      <c r="T83" s="17">
        <v>3.7243757105898112E-5</v>
      </c>
      <c r="U83" s="17">
        <v>6.3125854358077049E-3</v>
      </c>
      <c r="X83" t="s">
        <v>106</v>
      </c>
      <c r="Y83">
        <v>3</v>
      </c>
      <c r="Z83">
        <v>0.71978121995925903</v>
      </c>
      <c r="AA83">
        <v>85</v>
      </c>
      <c r="AB83">
        <v>0.7345159649848938</v>
      </c>
      <c r="AC83">
        <v>0.97993957996368408</v>
      </c>
      <c r="AD83">
        <v>0.4061884880065918</v>
      </c>
      <c r="AF83" t="s">
        <v>91</v>
      </c>
      <c r="AG83" s="17" t="s">
        <v>214</v>
      </c>
    </row>
    <row r="84" spans="2:41">
      <c r="B84" t="s">
        <v>149</v>
      </c>
      <c r="C84" s="18">
        <v>0.3413747251033783</v>
      </c>
      <c r="D84" s="18">
        <v>0.25150516629219055</v>
      </c>
      <c r="E84" s="18">
        <v>0.83886814117431641</v>
      </c>
      <c r="F84" s="18"/>
      <c r="G84">
        <v>0.49713790416717529</v>
      </c>
      <c r="H84">
        <v>0.8346560001373291</v>
      </c>
      <c r="I84">
        <v>1.6979673091555014E-5</v>
      </c>
      <c r="J84">
        <v>4.1712354868650436E-2</v>
      </c>
      <c r="M84" t="s">
        <v>153</v>
      </c>
      <c r="N84">
        <v>0.84363406896591187</v>
      </c>
      <c r="O84">
        <v>0.91999268531799316</v>
      </c>
      <c r="P84">
        <v>0.28714978694915771</v>
      </c>
      <c r="Q84">
        <v>0.41317340731620789</v>
      </c>
      <c r="S84">
        <v>0.28050711750984192</v>
      </c>
      <c r="T84" s="17">
        <v>2.7064169989898801E-4</v>
      </c>
      <c r="U84" s="17">
        <v>3.5926282405853271E-2</v>
      </c>
      <c r="AG84" t="s">
        <v>92</v>
      </c>
    </row>
    <row r="85" spans="2:41">
      <c r="B85" t="s">
        <v>152</v>
      </c>
      <c r="C85">
        <v>0.74197924137115479</v>
      </c>
      <c r="D85">
        <v>0.59167772531509399</v>
      </c>
      <c r="E85">
        <v>0.59087753295898438</v>
      </c>
      <c r="F85" s="18">
        <v>0.49713790416717529</v>
      </c>
      <c r="H85">
        <v>0.60925036668777466</v>
      </c>
      <c r="I85">
        <v>2.9907972930232063E-5</v>
      </c>
      <c r="J85">
        <v>0.14716829359531403</v>
      </c>
      <c r="M85" t="s">
        <v>156</v>
      </c>
      <c r="N85">
        <v>0.340960294008255</v>
      </c>
      <c r="O85">
        <v>0.30936557054519653</v>
      </c>
      <c r="P85">
        <v>0.99474161863327026</v>
      </c>
      <c r="Q85">
        <v>0.74972081184387207</v>
      </c>
      <c r="R85">
        <v>0.28050711750984192</v>
      </c>
      <c r="T85" s="17">
        <v>2.4210885385400616E-5</v>
      </c>
      <c r="U85" s="17">
        <v>2.8403482865542173E-3</v>
      </c>
      <c r="AG85" t="s">
        <v>96</v>
      </c>
    </row>
    <row r="86" spans="2:41">
      <c r="B86" t="s">
        <v>155</v>
      </c>
      <c r="C86">
        <v>0.43074929714202881</v>
      </c>
      <c r="D86">
        <v>0.32541653513908386</v>
      </c>
      <c r="E86">
        <v>0.99267750978469849</v>
      </c>
      <c r="F86" s="18">
        <v>0.8346560001373291</v>
      </c>
      <c r="G86">
        <v>0.60925036668777466</v>
      </c>
      <c r="I86">
        <v>2.0445439076866023E-5</v>
      </c>
      <c r="J86">
        <v>6.0680732131004333E-2</v>
      </c>
      <c r="M86" t="s">
        <v>158</v>
      </c>
      <c r="N86" s="17">
        <v>1.9500892085488886E-4</v>
      </c>
      <c r="O86" s="17">
        <v>2.4380270042456686E-4</v>
      </c>
      <c r="P86" s="17">
        <v>2.1143960111658089E-5</v>
      </c>
      <c r="Q86" s="17">
        <v>3.7243757105898112E-5</v>
      </c>
      <c r="R86" s="17">
        <v>2.7064169989898801E-4</v>
      </c>
      <c r="S86" s="17">
        <v>2.4210885385400616E-5</v>
      </c>
      <c r="U86">
        <v>7.178807258605957E-2</v>
      </c>
      <c r="AH86" t="s">
        <v>97</v>
      </c>
      <c r="AI86" t="s">
        <v>98</v>
      </c>
      <c r="AJ86" t="s">
        <v>97</v>
      </c>
      <c r="AK86" t="s">
        <v>98</v>
      </c>
      <c r="AL86" t="s">
        <v>99</v>
      </c>
      <c r="AM86" t="s">
        <v>99</v>
      </c>
    </row>
    <row r="87" spans="2:41">
      <c r="B87" t="s">
        <v>157</v>
      </c>
      <c r="C87" s="17">
        <v>4.8500663979211822E-5</v>
      </c>
      <c r="D87" s="17">
        <v>5.3735031542601064E-5</v>
      </c>
      <c r="E87" s="17">
        <v>2.4784840206848457E-5</v>
      </c>
      <c r="F87" s="17">
        <v>1.6979673091555014E-5</v>
      </c>
      <c r="G87" s="17">
        <v>2.9907972930232063E-5</v>
      </c>
      <c r="H87" s="17">
        <v>2.0445439076866023E-5</v>
      </c>
      <c r="J87">
        <v>1.1473894119262695E-4</v>
      </c>
      <c r="M87" t="s">
        <v>163</v>
      </c>
      <c r="N87" s="17">
        <v>3.3122077584266663E-2</v>
      </c>
      <c r="O87" s="17">
        <v>3.636724129319191E-2</v>
      </c>
      <c r="P87" s="17">
        <v>3.1132707372307777E-3</v>
      </c>
      <c r="Q87" s="17">
        <v>6.3125854358077049E-3</v>
      </c>
      <c r="R87" s="17">
        <v>3.5926282405853271E-2</v>
      </c>
      <c r="S87" s="17">
        <v>2.8403482865542173E-3</v>
      </c>
      <c r="T87">
        <v>7.178807258605957E-2</v>
      </c>
      <c r="AH87" t="s">
        <v>100</v>
      </c>
      <c r="AI87" t="s">
        <v>100</v>
      </c>
      <c r="AJ87" t="s">
        <v>101</v>
      </c>
      <c r="AK87" t="s">
        <v>101</v>
      </c>
      <c r="AL87" t="s">
        <v>102</v>
      </c>
      <c r="AM87" t="s">
        <v>103</v>
      </c>
    </row>
    <row r="88" spans="2:41">
      <c r="B88" t="s">
        <v>162</v>
      </c>
      <c r="C88" s="18">
        <v>0.23307424783706665</v>
      </c>
      <c r="D88" s="18">
        <v>0.30519199371337891</v>
      </c>
      <c r="E88" s="18">
        <v>5.7172961533069611E-2</v>
      </c>
      <c r="F88" s="17">
        <v>4.1712354868650436E-2</v>
      </c>
      <c r="G88" s="18">
        <v>0.14716829359531403</v>
      </c>
      <c r="H88" s="18">
        <v>6.0680732131004333E-2</v>
      </c>
      <c r="I88" s="17">
        <v>1.1473894119262695E-4</v>
      </c>
      <c r="AG88" s="17" t="s">
        <v>104</v>
      </c>
      <c r="AH88">
        <v>3</v>
      </c>
      <c r="AI88">
        <v>16.870441436767578</v>
      </c>
      <c r="AJ88">
        <v>89</v>
      </c>
      <c r="AK88">
        <v>0.73101192712783813</v>
      </c>
      <c r="AL88">
        <v>23.078201293945313</v>
      </c>
      <c r="AM88" s="17">
        <v>3.8523899348330559E-11</v>
      </c>
    </row>
    <row r="89" spans="2:41">
      <c r="M89" t="s">
        <v>151</v>
      </c>
      <c r="P89" t="s">
        <v>168</v>
      </c>
    </row>
    <row r="90" spans="2:41">
      <c r="M90" t="s">
        <v>154</v>
      </c>
      <c r="P90" t="s">
        <v>154</v>
      </c>
    </row>
    <row r="91" spans="2:41">
      <c r="B91" t="s">
        <v>151</v>
      </c>
      <c r="F91" t="s">
        <v>168</v>
      </c>
      <c r="N91" t="s">
        <v>99</v>
      </c>
      <c r="O91" t="s">
        <v>99</v>
      </c>
      <c r="Q91" t="s">
        <v>99</v>
      </c>
      <c r="R91" t="s">
        <v>99</v>
      </c>
    </row>
    <row r="92" spans="2:41">
      <c r="B92" t="s">
        <v>154</v>
      </c>
      <c r="F92" t="s">
        <v>154</v>
      </c>
      <c r="N92" t="s">
        <v>197</v>
      </c>
      <c r="O92" t="s">
        <v>75</v>
      </c>
      <c r="Q92" t="s">
        <v>197</v>
      </c>
      <c r="R92" t="s">
        <v>75</v>
      </c>
    </row>
    <row r="93" spans="2:41">
      <c r="C93" t="s">
        <v>99</v>
      </c>
      <c r="D93" t="s">
        <v>99</v>
      </c>
      <c r="G93" t="s">
        <v>99</v>
      </c>
      <c r="H93" t="s">
        <v>99</v>
      </c>
      <c r="M93" t="s">
        <v>176</v>
      </c>
      <c r="N93">
        <v>178.09542846679687</v>
      </c>
      <c r="O93">
        <v>5</v>
      </c>
      <c r="P93" t="s">
        <v>176</v>
      </c>
      <c r="Q93">
        <v>27.567401885986328</v>
      </c>
      <c r="R93">
        <v>5</v>
      </c>
    </row>
    <row r="94" spans="2:41">
      <c r="C94" t="s">
        <v>197</v>
      </c>
      <c r="D94" t="s">
        <v>75</v>
      </c>
      <c r="G94" t="s">
        <v>197</v>
      </c>
      <c r="H94" t="s">
        <v>75</v>
      </c>
      <c r="M94" t="s">
        <v>178</v>
      </c>
      <c r="N94">
        <v>180.6253662109375</v>
      </c>
      <c r="O94">
        <v>16</v>
      </c>
      <c r="P94" t="s">
        <v>178</v>
      </c>
      <c r="Q94">
        <v>35.444633483886719</v>
      </c>
      <c r="R94">
        <v>16</v>
      </c>
    </row>
    <row r="95" spans="2:41">
      <c r="B95" t="s">
        <v>175</v>
      </c>
      <c r="C95">
        <v>178.44032287597656</v>
      </c>
      <c r="D95">
        <v>14</v>
      </c>
      <c r="F95" t="s">
        <v>175</v>
      </c>
      <c r="G95">
        <v>26.730085372924805</v>
      </c>
      <c r="H95">
        <v>14</v>
      </c>
      <c r="M95" t="s">
        <v>180</v>
      </c>
      <c r="N95">
        <v>154.75578308105469</v>
      </c>
      <c r="O95">
        <v>10</v>
      </c>
      <c r="P95" t="s">
        <v>180</v>
      </c>
      <c r="Q95">
        <v>33.340084075927734</v>
      </c>
      <c r="R95">
        <v>10</v>
      </c>
    </row>
    <row r="96" spans="2:41">
      <c r="B96" t="s">
        <v>177</v>
      </c>
      <c r="C96">
        <v>183.18836975097656</v>
      </c>
      <c r="D96">
        <v>7</v>
      </c>
      <c r="F96" t="s">
        <v>177</v>
      </c>
      <c r="G96">
        <v>45.671634674072266</v>
      </c>
      <c r="H96">
        <v>7</v>
      </c>
      <c r="M96" t="s">
        <v>182</v>
      </c>
      <c r="N96">
        <v>162.17904663085937</v>
      </c>
      <c r="O96">
        <v>17</v>
      </c>
      <c r="P96" t="s">
        <v>182</v>
      </c>
      <c r="Q96">
        <v>46.894172668457031</v>
      </c>
      <c r="R96">
        <v>17</v>
      </c>
    </row>
    <row r="97" spans="1:43">
      <c r="B97" t="s">
        <v>179</v>
      </c>
      <c r="C97">
        <v>161.62248229980469</v>
      </c>
      <c r="D97">
        <v>13</v>
      </c>
      <c r="F97" t="s">
        <v>179</v>
      </c>
      <c r="G97">
        <v>51.524669647216797</v>
      </c>
      <c r="H97">
        <v>13</v>
      </c>
      <c r="M97" t="s">
        <v>184</v>
      </c>
      <c r="N97">
        <v>182.91532897949219</v>
      </c>
      <c r="O97">
        <v>10</v>
      </c>
      <c r="P97" t="s">
        <v>184</v>
      </c>
      <c r="Q97">
        <v>31.235019683837891</v>
      </c>
      <c r="R97">
        <v>10</v>
      </c>
    </row>
    <row r="98" spans="1:43">
      <c r="B98" t="s">
        <v>181</v>
      </c>
      <c r="C98">
        <v>157.39352416992187</v>
      </c>
      <c r="D98">
        <v>14</v>
      </c>
      <c r="F98" t="s">
        <v>181</v>
      </c>
      <c r="G98">
        <v>32.294284820556641</v>
      </c>
      <c r="H98">
        <v>14</v>
      </c>
      <c r="M98" t="s">
        <v>186</v>
      </c>
      <c r="N98">
        <v>154.90876770019531</v>
      </c>
      <c r="O98">
        <v>15</v>
      </c>
      <c r="P98" t="s">
        <v>186</v>
      </c>
      <c r="Q98">
        <v>34.417320251464844</v>
      </c>
      <c r="R98">
        <v>15</v>
      </c>
    </row>
    <row r="99" spans="1:43">
      <c r="B99" t="s">
        <v>183</v>
      </c>
      <c r="C99">
        <v>172.05363464355469</v>
      </c>
      <c r="D99">
        <v>11</v>
      </c>
      <c r="F99" t="s">
        <v>183</v>
      </c>
      <c r="G99">
        <v>40.364753723144531</v>
      </c>
      <c r="H99">
        <v>11</v>
      </c>
      <c r="M99" t="s">
        <v>188</v>
      </c>
      <c r="N99">
        <v>272.71176147460937</v>
      </c>
      <c r="O99">
        <v>10</v>
      </c>
      <c r="P99" t="s">
        <v>188</v>
      </c>
      <c r="Q99">
        <v>109.30164337158203</v>
      </c>
      <c r="R99">
        <v>10</v>
      </c>
      <c r="W99" t="s">
        <v>91</v>
      </c>
      <c r="X99" s="17" t="s">
        <v>85</v>
      </c>
    </row>
    <row r="100" spans="1:43">
      <c r="B100" t="s">
        <v>185</v>
      </c>
      <c r="C100">
        <v>161.44248962402344</v>
      </c>
      <c r="D100">
        <v>14</v>
      </c>
      <c r="F100" t="s">
        <v>185</v>
      </c>
      <c r="G100">
        <v>31.724586486816406</v>
      </c>
      <c r="H100">
        <v>14</v>
      </c>
      <c r="M100" t="s">
        <v>190</v>
      </c>
      <c r="N100">
        <v>231.3148193359375</v>
      </c>
      <c r="O100">
        <v>13</v>
      </c>
      <c r="P100" t="s">
        <v>190</v>
      </c>
      <c r="Q100">
        <v>55.76300048828125</v>
      </c>
      <c r="R100">
        <v>13</v>
      </c>
      <c r="X100" t="s">
        <v>92</v>
      </c>
    </row>
    <row r="101" spans="1:43">
      <c r="B101" t="s">
        <v>187</v>
      </c>
      <c r="C101">
        <v>309.35714721679687</v>
      </c>
      <c r="D101">
        <v>10</v>
      </c>
      <c r="F101" t="s">
        <v>187</v>
      </c>
      <c r="G101">
        <v>79.014564514160156</v>
      </c>
      <c r="H101">
        <v>10</v>
      </c>
      <c r="M101" t="s">
        <v>173</v>
      </c>
      <c r="N101">
        <v>187.20916748046875</v>
      </c>
      <c r="O101">
        <v>96</v>
      </c>
      <c r="P101" t="s">
        <v>173</v>
      </c>
      <c r="Q101">
        <v>62.727115631103516</v>
      </c>
      <c r="R101">
        <v>96</v>
      </c>
      <c r="X101" t="s">
        <v>95</v>
      </c>
    </row>
    <row r="102" spans="1:43">
      <c r="B102" t="s">
        <v>189</v>
      </c>
      <c r="C102">
        <v>203.12608337402344</v>
      </c>
      <c r="D102">
        <v>13</v>
      </c>
      <c r="F102" t="s">
        <v>189</v>
      </c>
      <c r="G102">
        <v>53.655742645263672</v>
      </c>
      <c r="H102">
        <v>13</v>
      </c>
      <c r="Y102" t="s">
        <v>97</v>
      </c>
      <c r="Z102" t="s">
        <v>98</v>
      </c>
      <c r="AA102" t="s">
        <v>97</v>
      </c>
      <c r="AB102" t="s">
        <v>98</v>
      </c>
      <c r="AC102" t="s">
        <v>99</v>
      </c>
      <c r="AD102" t="s">
        <v>99</v>
      </c>
    </row>
    <row r="103" spans="1:43">
      <c r="B103" t="s">
        <v>173</v>
      </c>
      <c r="C103">
        <v>187.20916748046875</v>
      </c>
      <c r="D103">
        <v>96</v>
      </c>
      <c r="F103" t="s">
        <v>173</v>
      </c>
      <c r="G103">
        <v>62.727115631103516</v>
      </c>
      <c r="H103">
        <v>96</v>
      </c>
      <c r="Y103" t="s">
        <v>100</v>
      </c>
      <c r="Z103" t="s">
        <v>100</v>
      </c>
      <c r="AA103" t="s">
        <v>101</v>
      </c>
      <c r="AB103" t="s">
        <v>101</v>
      </c>
      <c r="AC103" t="s">
        <v>102</v>
      </c>
      <c r="AD103" t="s">
        <v>103</v>
      </c>
      <c r="AG103" t="s">
        <v>151</v>
      </c>
      <c r="AJ103" t="s">
        <v>168</v>
      </c>
    </row>
    <row r="104" spans="1:43">
      <c r="L104" t="s">
        <v>91</v>
      </c>
      <c r="M104" s="17" t="s">
        <v>196</v>
      </c>
      <c r="X104" s="17" t="s">
        <v>104</v>
      </c>
      <c r="Y104">
        <v>3</v>
      </c>
      <c r="Z104">
        <v>2.1502094343304634E-2</v>
      </c>
      <c r="AA104">
        <v>79</v>
      </c>
      <c r="AB104">
        <v>5.4642800241708755E-3</v>
      </c>
      <c r="AC104">
        <v>3.9350275993347168</v>
      </c>
      <c r="AD104" s="17">
        <v>1.1350248940289021E-2</v>
      </c>
      <c r="AG104" t="s">
        <v>154</v>
      </c>
      <c r="AJ104" t="s">
        <v>154</v>
      </c>
    </row>
    <row r="105" spans="1:43">
      <c r="M105" t="s">
        <v>92</v>
      </c>
      <c r="X105" s="17" t="s">
        <v>105</v>
      </c>
      <c r="Y105">
        <v>1</v>
      </c>
      <c r="Z105">
        <v>0.13290853798389435</v>
      </c>
      <c r="AA105">
        <v>79</v>
      </c>
      <c r="AB105">
        <v>5.4642800241708755E-3</v>
      </c>
      <c r="AC105">
        <v>24.323154449462891</v>
      </c>
      <c r="AD105" s="17">
        <v>4.4190687731315847E-6</v>
      </c>
      <c r="AH105" t="s">
        <v>99</v>
      </c>
      <c r="AI105" t="s">
        <v>99</v>
      </c>
      <c r="AK105" t="s">
        <v>99</v>
      </c>
      <c r="AL105" t="s">
        <v>99</v>
      </c>
    </row>
    <row r="106" spans="1:43">
      <c r="A106" t="s">
        <v>91</v>
      </c>
      <c r="B106" s="17" t="s">
        <v>196</v>
      </c>
      <c r="M106" t="s">
        <v>94</v>
      </c>
      <c r="X106" t="s">
        <v>106</v>
      </c>
      <c r="Y106">
        <v>3</v>
      </c>
      <c r="Z106">
        <v>1.6643872950226068E-3</v>
      </c>
      <c r="AA106">
        <v>79</v>
      </c>
      <c r="AB106">
        <v>5.4642800241708755E-3</v>
      </c>
      <c r="AC106">
        <v>0.30459406971931458</v>
      </c>
      <c r="AD106">
        <v>0.8219870924949646</v>
      </c>
      <c r="AH106" t="s">
        <v>84</v>
      </c>
      <c r="AI106" t="s">
        <v>75</v>
      </c>
      <c r="AK106" t="s">
        <v>84</v>
      </c>
      <c r="AL106" t="s">
        <v>75</v>
      </c>
      <c r="AM106" s="22" t="s">
        <v>80</v>
      </c>
      <c r="AN106" t="s">
        <v>50</v>
      </c>
      <c r="AO106" t="s">
        <v>159</v>
      </c>
      <c r="AP106" t="s">
        <v>160</v>
      </c>
      <c r="AQ106" t="s">
        <v>161</v>
      </c>
    </row>
    <row r="107" spans="1:43">
      <c r="B107" t="s">
        <v>92</v>
      </c>
      <c r="N107" t="s">
        <v>97</v>
      </c>
      <c r="O107" t="s">
        <v>98</v>
      </c>
      <c r="P107" t="s">
        <v>97</v>
      </c>
      <c r="Q107" t="s">
        <v>98</v>
      </c>
      <c r="R107" t="s">
        <v>99</v>
      </c>
      <c r="S107" t="s">
        <v>99</v>
      </c>
      <c r="AG107" t="s">
        <v>164</v>
      </c>
      <c r="AH107">
        <v>2.5297060012817383</v>
      </c>
      <c r="AI107">
        <v>20</v>
      </c>
      <c r="AJ107" t="s">
        <v>164</v>
      </c>
      <c r="AK107">
        <v>1.3771556615829468</v>
      </c>
      <c r="AL107">
        <v>20</v>
      </c>
      <c r="AM107">
        <f>+AK107/SQRT(AL107)</f>
        <v>0.30794136748981643</v>
      </c>
      <c r="AN107" t="s">
        <v>165</v>
      </c>
      <c r="AO107">
        <f>+AQ107+AM107</f>
        <v>2.8376473687715547</v>
      </c>
      <c r="AP107">
        <f>+AQ107-AM107</f>
        <v>2.2217646337919219</v>
      </c>
      <c r="AQ107">
        <v>2.5297060012817383</v>
      </c>
    </row>
    <row r="108" spans="1:43">
      <c r="B108" t="s">
        <v>215</v>
      </c>
      <c r="N108" t="s">
        <v>100</v>
      </c>
      <c r="O108" t="s">
        <v>100</v>
      </c>
      <c r="P108" t="s">
        <v>101</v>
      </c>
      <c r="Q108" t="s">
        <v>101</v>
      </c>
      <c r="R108" t="s">
        <v>102</v>
      </c>
      <c r="S108" t="s">
        <v>103</v>
      </c>
      <c r="AG108" t="s">
        <v>166</v>
      </c>
      <c r="AH108">
        <v>1.6725730895996094</v>
      </c>
      <c r="AI108">
        <v>27</v>
      </c>
      <c r="AJ108" t="s">
        <v>166</v>
      </c>
      <c r="AK108">
        <v>0.66485404968261719</v>
      </c>
      <c r="AL108">
        <v>27</v>
      </c>
      <c r="AM108">
        <f>+AK108/SQRT(AL108)</f>
        <v>0.12795122151869062</v>
      </c>
      <c r="AN108" t="s">
        <v>167</v>
      </c>
      <c r="AO108">
        <f>+AQ108+AM108</f>
        <v>1.8005243111183</v>
      </c>
      <c r="AP108">
        <f>+AQ108-AM108</f>
        <v>1.5446218680809187</v>
      </c>
      <c r="AQ108">
        <v>1.6725730895996094</v>
      </c>
    </row>
    <row r="109" spans="1:43">
      <c r="C109" t="s">
        <v>97</v>
      </c>
      <c r="D109" t="s">
        <v>98</v>
      </c>
      <c r="E109" t="s">
        <v>97</v>
      </c>
      <c r="F109" t="s">
        <v>98</v>
      </c>
      <c r="G109" t="s">
        <v>99</v>
      </c>
      <c r="H109" t="s">
        <v>99</v>
      </c>
      <c r="M109" s="17" t="s">
        <v>104</v>
      </c>
      <c r="N109">
        <v>3</v>
      </c>
      <c r="O109">
        <v>17.913990020751953</v>
      </c>
      <c r="P109">
        <v>85</v>
      </c>
      <c r="Q109">
        <v>0.71110808849334717</v>
      </c>
      <c r="R109">
        <v>25.191654205322266</v>
      </c>
      <c r="S109" s="17">
        <v>9.3607196646749991E-12</v>
      </c>
      <c r="AG109" t="s">
        <v>169</v>
      </c>
      <c r="AH109">
        <v>2.251615047454834</v>
      </c>
      <c r="AI109">
        <v>25</v>
      </c>
      <c r="AJ109" t="s">
        <v>169</v>
      </c>
      <c r="AK109">
        <v>0.84329378604888916</v>
      </c>
      <c r="AL109">
        <v>25</v>
      </c>
      <c r="AM109">
        <f>+AK109/SQRT(AL109)</f>
        <v>0.16865875720977783</v>
      </c>
      <c r="AN109" t="s">
        <v>170</v>
      </c>
      <c r="AO109">
        <f>+AQ109+AM109</f>
        <v>2.4202738046646117</v>
      </c>
      <c r="AP109">
        <f>+AQ109-AM109</f>
        <v>2.0829562902450562</v>
      </c>
      <c r="AQ109">
        <v>2.251615047454834</v>
      </c>
    </row>
    <row r="110" spans="1:43">
      <c r="C110" t="s">
        <v>100</v>
      </c>
      <c r="D110" t="s">
        <v>100</v>
      </c>
      <c r="E110" t="s">
        <v>101</v>
      </c>
      <c r="F110" t="s">
        <v>101</v>
      </c>
      <c r="G110" t="s">
        <v>102</v>
      </c>
      <c r="H110" t="s">
        <v>103</v>
      </c>
      <c r="M110" t="s">
        <v>105</v>
      </c>
      <c r="N110">
        <v>1</v>
      </c>
      <c r="O110">
        <v>0.89284640550613403</v>
      </c>
      <c r="P110">
        <v>85</v>
      </c>
      <c r="Q110">
        <v>0.71110808849334717</v>
      </c>
      <c r="R110">
        <v>1.255570650100708</v>
      </c>
      <c r="S110">
        <v>0.26564714312553406</v>
      </c>
      <c r="AG110" t="s">
        <v>171</v>
      </c>
      <c r="AH110">
        <v>0.51556658744812012</v>
      </c>
      <c r="AI110">
        <v>21</v>
      </c>
      <c r="AJ110" t="s">
        <v>171</v>
      </c>
      <c r="AK110">
        <v>0.15251123905181885</v>
      </c>
      <c r="AL110">
        <v>21</v>
      </c>
      <c r="AM110">
        <f>+AK110/SQRT(AL110)</f>
        <v>3.3280680823165001E-2</v>
      </c>
      <c r="AN110" t="s">
        <v>172</v>
      </c>
      <c r="AO110">
        <f>+AQ110+AM110</f>
        <v>0.54884726827128516</v>
      </c>
      <c r="AP110">
        <f>+AQ110-AM110</f>
        <v>0.48228590662495513</v>
      </c>
      <c r="AQ110">
        <v>0.51556658744812012</v>
      </c>
    </row>
    <row r="111" spans="1:43">
      <c r="B111" s="17" t="s">
        <v>104</v>
      </c>
      <c r="C111">
        <v>1</v>
      </c>
      <c r="D111">
        <v>8.3816652297973633</v>
      </c>
      <c r="E111">
        <v>85</v>
      </c>
      <c r="F111">
        <v>0.6242598295211792</v>
      </c>
      <c r="G111">
        <v>13.426566123962402</v>
      </c>
      <c r="H111" s="17">
        <v>4.3075252324342728E-4</v>
      </c>
      <c r="M111" t="s">
        <v>106</v>
      </c>
      <c r="N111">
        <v>3</v>
      </c>
      <c r="O111">
        <v>1.4808328151702881</v>
      </c>
      <c r="P111">
        <v>85</v>
      </c>
      <c r="Q111">
        <v>0.71110808849334717</v>
      </c>
      <c r="R111">
        <v>2.0824301242828369</v>
      </c>
      <c r="S111">
        <v>0.1085636168718338</v>
      </c>
      <c r="AG111" t="s">
        <v>173</v>
      </c>
      <c r="AH111">
        <v>1.7512996196746826</v>
      </c>
      <c r="AI111">
        <v>93</v>
      </c>
      <c r="AJ111" t="s">
        <v>173</v>
      </c>
      <c r="AK111">
        <v>1.1212928295135498</v>
      </c>
      <c r="AL111">
        <v>93</v>
      </c>
    </row>
    <row r="112" spans="1:43">
      <c r="B112" s="17" t="s">
        <v>105</v>
      </c>
      <c r="C112">
        <v>3</v>
      </c>
      <c r="D112">
        <v>14.954799652099609</v>
      </c>
      <c r="E112">
        <v>85</v>
      </c>
      <c r="F112">
        <v>0.6242598295211792</v>
      </c>
      <c r="G112">
        <v>23.956050872802734</v>
      </c>
      <c r="H112" s="17">
        <v>2.4935515458013313E-11</v>
      </c>
    </row>
    <row r="113" spans="2:39">
      <c r="B113" t="s">
        <v>106</v>
      </c>
      <c r="C113">
        <v>3</v>
      </c>
      <c r="D113">
        <v>1.0501662492752075</v>
      </c>
      <c r="E113">
        <v>85</v>
      </c>
      <c r="F113">
        <v>0.6242598295211792</v>
      </c>
      <c r="G113">
        <v>1.6822582483291626</v>
      </c>
      <c r="H113">
        <v>0.17690569162368774</v>
      </c>
      <c r="AF113" t="s">
        <v>91</v>
      </c>
      <c r="AG113" s="17" t="s">
        <v>85</v>
      </c>
    </row>
    <row r="114" spans="2:39">
      <c r="AG114" t="s">
        <v>92</v>
      </c>
    </row>
    <row r="115" spans="2:39">
      <c r="AG115" t="s">
        <v>96</v>
      </c>
    </row>
    <row r="116" spans="2:39">
      <c r="AH116" t="s">
        <v>97</v>
      </c>
      <c r="AI116" t="s">
        <v>98</v>
      </c>
      <c r="AJ116" t="s">
        <v>97</v>
      </c>
      <c r="AK116" t="s">
        <v>98</v>
      </c>
      <c r="AL116" t="s">
        <v>99</v>
      </c>
      <c r="AM116" t="s">
        <v>99</v>
      </c>
    </row>
    <row r="117" spans="2:39">
      <c r="AH117" t="s">
        <v>100</v>
      </c>
      <c r="AI117" t="s">
        <v>100</v>
      </c>
      <c r="AJ117" t="s">
        <v>101</v>
      </c>
      <c r="AK117" t="s">
        <v>101</v>
      </c>
      <c r="AL117" t="s">
        <v>102</v>
      </c>
      <c r="AM117" t="s">
        <v>103</v>
      </c>
    </row>
    <row r="118" spans="2:39">
      <c r="AG118" s="17" t="s">
        <v>104</v>
      </c>
      <c r="AH118">
        <v>3</v>
      </c>
      <c r="AI118">
        <v>2.3584995418787003E-2</v>
      </c>
      <c r="AJ118">
        <v>83</v>
      </c>
      <c r="AK118">
        <v>6.8942788057029247E-3</v>
      </c>
      <c r="AL118">
        <v>3.4209518432617187</v>
      </c>
      <c r="AM118" s="17">
        <v>2.097102627158165E-2</v>
      </c>
    </row>
    <row r="127" spans="2:39">
      <c r="L127" t="s">
        <v>91</v>
      </c>
      <c r="M127" s="17" t="s">
        <v>85</v>
      </c>
    </row>
    <row r="128" spans="2:39">
      <c r="B128" t="s">
        <v>216</v>
      </c>
      <c r="M128" t="s">
        <v>92</v>
      </c>
    </row>
    <row r="129" spans="2:37">
      <c r="B129" t="s">
        <v>108</v>
      </c>
      <c r="M129" t="s">
        <v>94</v>
      </c>
    </row>
    <row r="130" spans="2:37">
      <c r="B130" t="s">
        <v>122</v>
      </c>
      <c r="N130" t="s">
        <v>97</v>
      </c>
      <c r="O130" t="s">
        <v>98</v>
      </c>
      <c r="P130" t="s">
        <v>97</v>
      </c>
      <c r="Q130" t="s">
        <v>98</v>
      </c>
      <c r="R130" t="s">
        <v>99</v>
      </c>
      <c r="S130" t="s">
        <v>99</v>
      </c>
    </row>
    <row r="131" spans="2:37">
      <c r="C131" t="s">
        <v>110</v>
      </c>
      <c r="D131" t="s">
        <v>111</v>
      </c>
      <c r="E131" t="s">
        <v>112</v>
      </c>
      <c r="F131" t="s">
        <v>113</v>
      </c>
      <c r="G131" t="s">
        <v>123</v>
      </c>
      <c r="H131" t="s">
        <v>124</v>
      </c>
      <c r="I131" t="s">
        <v>125</v>
      </c>
      <c r="J131" t="s">
        <v>126</v>
      </c>
      <c r="N131" t="s">
        <v>100</v>
      </c>
      <c r="O131" t="s">
        <v>100</v>
      </c>
      <c r="P131" t="s">
        <v>101</v>
      </c>
      <c r="Q131" t="s">
        <v>101</v>
      </c>
      <c r="R131" t="s">
        <v>102</v>
      </c>
      <c r="S131" t="s">
        <v>103</v>
      </c>
    </row>
    <row r="132" spans="2:37">
      <c r="C132" t="s">
        <v>217</v>
      </c>
      <c r="D132" t="s">
        <v>218</v>
      </c>
      <c r="E132" t="s">
        <v>219</v>
      </c>
      <c r="F132" t="s">
        <v>220</v>
      </c>
      <c r="G132" t="s">
        <v>221</v>
      </c>
      <c r="H132" t="s">
        <v>222</v>
      </c>
      <c r="I132" t="s">
        <v>223</v>
      </c>
      <c r="J132" t="s">
        <v>224</v>
      </c>
      <c r="M132" s="17" t="s">
        <v>104</v>
      </c>
      <c r="N132">
        <v>3</v>
      </c>
      <c r="O132">
        <v>2.2572742775082588E-2</v>
      </c>
      <c r="P132">
        <v>79</v>
      </c>
      <c r="Q132">
        <v>4.5369579456746578E-3</v>
      </c>
      <c r="R132">
        <v>4.9753031730651855</v>
      </c>
      <c r="S132" s="17">
        <v>3.2561365514993668E-3</v>
      </c>
    </row>
    <row r="133" spans="2:37">
      <c r="B133" t="s">
        <v>143</v>
      </c>
      <c r="D133" s="17">
        <v>2.2447980940341949E-2</v>
      </c>
      <c r="E133">
        <v>0.46799600124359131</v>
      </c>
      <c r="F133" s="17">
        <v>1.6698651961633004E-5</v>
      </c>
      <c r="G133" s="17">
        <v>5.7597863487899303E-3</v>
      </c>
      <c r="H133" s="17">
        <v>5.0645234296098351E-5</v>
      </c>
      <c r="I133" s="17">
        <v>1.0074825957417488E-2</v>
      </c>
      <c r="J133" s="17">
        <v>2.0077839508303441E-5</v>
      </c>
      <c r="M133" s="17" t="s">
        <v>105</v>
      </c>
      <c r="N133">
        <v>1</v>
      </c>
      <c r="O133">
        <v>0.18989637494087219</v>
      </c>
      <c r="P133">
        <v>79</v>
      </c>
      <c r="Q133">
        <v>4.5369579456746578E-3</v>
      </c>
      <c r="R133">
        <v>41.855438232421875</v>
      </c>
      <c r="S133" s="17">
        <v>7.5711694691449338E-9</v>
      </c>
      <c r="AG133" t="s">
        <v>225</v>
      </c>
    </row>
    <row r="134" spans="2:37">
      <c r="B134" t="s">
        <v>145</v>
      </c>
      <c r="C134" s="17">
        <v>2.2447980940341949E-2</v>
      </c>
      <c r="E134">
        <v>9.1771602630615234E-2</v>
      </c>
      <c r="F134" s="17">
        <v>5.4472657211590558E-5</v>
      </c>
      <c r="G134">
        <v>0.54825800657272339</v>
      </c>
      <c r="H134" s="17">
        <v>3.9152640849351883E-2</v>
      </c>
      <c r="I134">
        <v>0.70089066028594971</v>
      </c>
      <c r="J134" s="17">
        <v>6.7166300141252577E-5</v>
      </c>
      <c r="M134" t="s">
        <v>106</v>
      </c>
      <c r="N134">
        <v>3</v>
      </c>
      <c r="O134">
        <v>4.2812041938304901E-3</v>
      </c>
      <c r="P134">
        <v>79</v>
      </c>
      <c r="Q134">
        <v>4.5369579456746578E-3</v>
      </c>
      <c r="R134">
        <v>0.94362878799438477</v>
      </c>
      <c r="S134">
        <v>0.42369669675827026</v>
      </c>
      <c r="AG134" t="s">
        <v>108</v>
      </c>
    </row>
    <row r="135" spans="2:37">
      <c r="B135" t="s">
        <v>226</v>
      </c>
      <c r="C135">
        <v>0.46799600124359131</v>
      </c>
      <c r="D135">
        <v>9.1771602630615234E-2</v>
      </c>
      <c r="F135" s="17">
        <v>2.0097708329558372E-5</v>
      </c>
      <c r="G135" s="17">
        <v>3.2682411372661591E-2</v>
      </c>
      <c r="H135" s="17">
        <v>3.5910276346839964E-4</v>
      </c>
      <c r="I135">
        <v>5.0101190805435181E-2</v>
      </c>
      <c r="J135" s="17">
        <v>2.4403332645306364E-5</v>
      </c>
      <c r="AG135" t="s">
        <v>109</v>
      </c>
    </row>
    <row r="136" spans="2:37">
      <c r="B136" t="s">
        <v>227</v>
      </c>
      <c r="C136" s="17">
        <v>1.6698651961633004E-5</v>
      </c>
      <c r="D136" s="17">
        <v>5.4472657211590558E-5</v>
      </c>
      <c r="E136" s="17">
        <v>2.0097708329558372E-5</v>
      </c>
      <c r="F136" s="17"/>
      <c r="G136" s="17">
        <v>2.6966450968757272E-4</v>
      </c>
      <c r="H136" s="17">
        <v>2.4500792846083641E-2</v>
      </c>
      <c r="I136" s="17">
        <v>1.3987674901727587E-4</v>
      </c>
      <c r="J136">
        <v>0.90881180763244629</v>
      </c>
      <c r="AH136" t="s">
        <v>110</v>
      </c>
      <c r="AI136" t="s">
        <v>111</v>
      </c>
      <c r="AJ136" t="s">
        <v>112</v>
      </c>
      <c r="AK136" t="s">
        <v>113</v>
      </c>
    </row>
    <row r="137" spans="2:37">
      <c r="B137" t="s">
        <v>228</v>
      </c>
      <c r="C137" s="17">
        <v>5.7597863487899303E-3</v>
      </c>
      <c r="D137">
        <v>0.54825800657272339</v>
      </c>
      <c r="E137" s="17">
        <v>3.2682411372661591E-2</v>
      </c>
      <c r="F137" s="17">
        <v>2.6966450968757272E-4</v>
      </c>
      <c r="H137">
        <v>0.10753089189529419</v>
      </c>
      <c r="I137">
        <v>0.79627984762191772</v>
      </c>
      <c r="J137" s="17">
        <v>3.1640171073377132E-4</v>
      </c>
      <c r="L137" t="s">
        <v>229</v>
      </c>
      <c r="AH137" t="s">
        <v>230</v>
      </c>
      <c r="AI137" t="s">
        <v>231</v>
      </c>
      <c r="AJ137" t="s">
        <v>232</v>
      </c>
      <c r="AK137" t="s">
        <v>233</v>
      </c>
    </row>
    <row r="138" spans="2:37">
      <c r="B138" t="s">
        <v>234</v>
      </c>
      <c r="C138" s="17">
        <v>5.0645234296098351E-5</v>
      </c>
      <c r="D138" s="17">
        <v>3.9152640849351883E-2</v>
      </c>
      <c r="E138" s="17">
        <v>3.5910276346839964E-4</v>
      </c>
      <c r="F138" s="17">
        <v>2.4500792846083641E-2</v>
      </c>
      <c r="G138">
        <v>0.10753089189529419</v>
      </c>
      <c r="I138">
        <v>7.7495753765106201E-2</v>
      </c>
      <c r="J138" s="17">
        <v>2.4925112724304199E-2</v>
      </c>
      <c r="AG138" t="s">
        <v>118</v>
      </c>
      <c r="AI138">
        <v>0.70758086442947388</v>
      </c>
      <c r="AJ138" s="18">
        <v>2.9700398445129395E-2</v>
      </c>
      <c r="AK138" s="18">
        <v>0.91441494226455688</v>
      </c>
    </row>
    <row r="139" spans="2:37">
      <c r="B139" t="s">
        <v>235</v>
      </c>
      <c r="C139" s="17">
        <v>1.0074825957417488E-2</v>
      </c>
      <c r="D139">
        <v>0.70089066028594971</v>
      </c>
      <c r="E139" s="17">
        <v>5.0101190805435181E-2</v>
      </c>
      <c r="F139" s="17">
        <v>1.3987674901727587E-4</v>
      </c>
      <c r="G139">
        <v>0.79627984762191772</v>
      </c>
      <c r="H139" s="17">
        <v>7.7495753765106201E-2</v>
      </c>
      <c r="J139" s="17">
        <v>1.7880616360343993E-4</v>
      </c>
      <c r="AG139" t="s">
        <v>119</v>
      </c>
      <c r="AH139">
        <v>0.70758086442947388</v>
      </c>
      <c r="AJ139" s="18">
        <v>1.7208708450198174E-2</v>
      </c>
      <c r="AK139" s="18">
        <v>0.76872789859771729</v>
      </c>
    </row>
    <row r="140" spans="2:37">
      <c r="B140" t="s">
        <v>236</v>
      </c>
      <c r="C140" s="17">
        <v>2.0077839508303441E-5</v>
      </c>
      <c r="D140" s="17">
        <v>6.7166300141252577E-5</v>
      </c>
      <c r="E140" s="17">
        <v>2.4403332645306364E-5</v>
      </c>
      <c r="F140">
        <v>0.90881180763244629</v>
      </c>
      <c r="G140" s="17">
        <v>3.1640171073377132E-4</v>
      </c>
      <c r="H140" s="17">
        <v>2.4925112724304199E-2</v>
      </c>
      <c r="I140" s="17">
        <v>1.7880616360343993E-4</v>
      </c>
      <c r="AG140" t="s">
        <v>120</v>
      </c>
      <c r="AH140" s="17">
        <v>2.9700398445129395E-2</v>
      </c>
      <c r="AI140" s="17">
        <v>1.7208708450198174E-2</v>
      </c>
      <c r="AJ140" s="18"/>
      <c r="AK140" s="18">
        <v>2.9649917036294937E-2</v>
      </c>
    </row>
    <row r="141" spans="2:37">
      <c r="AG141" t="s">
        <v>121</v>
      </c>
      <c r="AH141">
        <v>0.91441494226455688</v>
      </c>
      <c r="AI141">
        <v>0.76872789859771729</v>
      </c>
      <c r="AJ141" s="17">
        <v>2.9649917036294937E-2</v>
      </c>
    </row>
    <row r="142" spans="2:37">
      <c r="B142" t="s">
        <v>151</v>
      </c>
      <c r="D142" t="s">
        <v>168</v>
      </c>
    </row>
    <row r="143" spans="2:37">
      <c r="B143" t="s">
        <v>154</v>
      </c>
      <c r="D143" t="s">
        <v>154</v>
      </c>
      <c r="AG143" t="s">
        <v>151</v>
      </c>
      <c r="AJ143" t="s">
        <v>168</v>
      </c>
    </row>
    <row r="144" spans="2:37">
      <c r="C144" t="s">
        <v>99</v>
      </c>
      <c r="E144" t="s">
        <v>99</v>
      </c>
      <c r="F144" t="s">
        <v>99</v>
      </c>
      <c r="AG144" t="s">
        <v>154</v>
      </c>
      <c r="AJ144" t="s">
        <v>154</v>
      </c>
    </row>
    <row r="145" spans="1:43">
      <c r="C145" t="s">
        <v>84</v>
      </c>
      <c r="E145" t="s">
        <v>84</v>
      </c>
      <c r="F145" t="s">
        <v>75</v>
      </c>
      <c r="G145" t="s">
        <v>80</v>
      </c>
      <c r="I145" t="s">
        <v>237</v>
      </c>
      <c r="J145" t="s">
        <v>238</v>
      </c>
      <c r="K145" t="s">
        <v>84</v>
      </c>
      <c r="AH145" t="s">
        <v>99</v>
      </c>
      <c r="AI145" t="s">
        <v>99</v>
      </c>
      <c r="AK145" t="s">
        <v>99</v>
      </c>
      <c r="AL145" t="s">
        <v>99</v>
      </c>
    </row>
    <row r="146" spans="1:43">
      <c r="B146" t="s">
        <v>175</v>
      </c>
      <c r="C146">
        <v>2.8941586017608643</v>
      </c>
      <c r="D146" t="s">
        <v>175</v>
      </c>
      <c r="E146">
        <v>1.4974651336669922</v>
      </c>
      <c r="F146">
        <v>13</v>
      </c>
      <c r="G146">
        <f>+(E146)/SQRT(F146)</f>
        <v>0.4153221017427598</v>
      </c>
      <c r="H146" t="s">
        <v>165</v>
      </c>
      <c r="I146">
        <f>+K146+G146</f>
        <v>3.309480703503624</v>
      </c>
      <c r="J146">
        <f>+K146-G146</f>
        <v>2.4788365000181045</v>
      </c>
      <c r="K146">
        <v>2.8941586017608643</v>
      </c>
      <c r="AH146" t="s">
        <v>85</v>
      </c>
      <c r="AI146" t="s">
        <v>75</v>
      </c>
      <c r="AK146" t="s">
        <v>85</v>
      </c>
      <c r="AL146" t="s">
        <v>75</v>
      </c>
      <c r="AM146" s="22" t="s">
        <v>80</v>
      </c>
      <c r="AN146" t="s">
        <v>50</v>
      </c>
      <c r="AO146" t="s">
        <v>159</v>
      </c>
      <c r="AP146" t="s">
        <v>160</v>
      </c>
      <c r="AQ146" t="s">
        <v>161</v>
      </c>
    </row>
    <row r="147" spans="1:43">
      <c r="B147" t="s">
        <v>177</v>
      </c>
      <c r="C147">
        <v>2.0708324909210205</v>
      </c>
      <c r="D147" t="s">
        <v>177</v>
      </c>
      <c r="E147">
        <v>0.40382316708564758</v>
      </c>
      <c r="F147">
        <v>13</v>
      </c>
      <c r="G147">
        <f t="shared" ref="G147:G153" si="4">+(E147)/SQRT(F147)</f>
        <v>0.1120003950113511</v>
      </c>
      <c r="H147" t="s">
        <v>167</v>
      </c>
      <c r="I147">
        <f t="shared" ref="I147:I153" si="5">+K147+G147</f>
        <v>2.1828328859323718</v>
      </c>
      <c r="J147">
        <f t="shared" ref="J147:J153" si="6">+K147-G147</f>
        <v>1.9588320959096694</v>
      </c>
      <c r="K147">
        <v>2.0708324909210205</v>
      </c>
      <c r="AG147" t="s">
        <v>164</v>
      </c>
      <c r="AH147">
        <v>8.9185483753681183E-2</v>
      </c>
      <c r="AI147">
        <v>20</v>
      </c>
      <c r="AJ147" t="s">
        <v>164</v>
      </c>
      <c r="AK147">
        <v>8.7592765688896179E-2</v>
      </c>
      <c r="AL147">
        <v>20</v>
      </c>
      <c r="AM147">
        <f>+AK147/SQRT(AL147)</f>
        <v>1.9586337841758304E-2</v>
      </c>
      <c r="AN147" t="s">
        <v>165</v>
      </c>
      <c r="AO147">
        <f>+AQ147+AM147</f>
        <v>0.10877182159543949</v>
      </c>
      <c r="AP147">
        <f>+AQ147-AM147</f>
        <v>6.9599145911922872E-2</v>
      </c>
      <c r="AQ147">
        <v>8.9185483753681183E-2</v>
      </c>
    </row>
    <row r="148" spans="1:43">
      <c r="B148" t="s">
        <v>239</v>
      </c>
      <c r="C148">
        <v>2.6476190090179443</v>
      </c>
      <c r="D148" t="s">
        <v>239</v>
      </c>
      <c r="E148">
        <v>0.91547542810440063</v>
      </c>
      <c r="F148">
        <v>11</v>
      </c>
      <c r="G148">
        <f t="shared" si="4"/>
        <v>0.27602622725566162</v>
      </c>
      <c r="H148" t="s">
        <v>170</v>
      </c>
      <c r="I148">
        <f t="shared" si="5"/>
        <v>2.9236452362736061</v>
      </c>
      <c r="J148">
        <f t="shared" si="6"/>
        <v>2.3715927817622826</v>
      </c>
      <c r="K148">
        <v>2.6476190090179443</v>
      </c>
      <c r="AG148" t="s">
        <v>166</v>
      </c>
      <c r="AH148">
        <v>7.8769661486148834E-2</v>
      </c>
      <c r="AI148">
        <v>27</v>
      </c>
      <c r="AJ148" t="s">
        <v>166</v>
      </c>
      <c r="AK148">
        <v>5.4832343012094498E-2</v>
      </c>
      <c r="AL148">
        <v>27</v>
      </c>
      <c r="AM148">
        <f>+AK148/SQRT(AL148)</f>
        <v>1.0552489332776884E-2</v>
      </c>
      <c r="AN148" t="s">
        <v>167</v>
      </c>
      <c r="AO148">
        <f>+AQ148+AM148</f>
        <v>8.9322150818925722E-2</v>
      </c>
      <c r="AP148">
        <f>+AQ148-AM148</f>
        <v>6.8217172153371947E-2</v>
      </c>
      <c r="AQ148">
        <v>7.8769661486148834E-2</v>
      </c>
    </row>
    <row r="149" spans="1:43">
      <c r="B149" t="s">
        <v>240</v>
      </c>
      <c r="C149">
        <v>0.49149781465530396</v>
      </c>
      <c r="D149" t="s">
        <v>240</v>
      </c>
      <c r="E149">
        <v>0.12852482497692108</v>
      </c>
      <c r="F149">
        <v>8</v>
      </c>
      <c r="G149">
        <f t="shared" si="4"/>
        <v>4.5440387645997525E-2</v>
      </c>
      <c r="H149" t="s">
        <v>172</v>
      </c>
      <c r="I149">
        <f t="shared" si="5"/>
        <v>0.53693820230130151</v>
      </c>
      <c r="J149">
        <f t="shared" si="6"/>
        <v>0.44605742700930645</v>
      </c>
      <c r="K149">
        <v>0.49149781465530396</v>
      </c>
      <c r="M149" t="s">
        <v>225</v>
      </c>
      <c r="AG149" t="s">
        <v>169</v>
      </c>
      <c r="AH149">
        <v>0.14638426899909973</v>
      </c>
      <c r="AI149">
        <v>25</v>
      </c>
      <c r="AJ149" t="s">
        <v>169</v>
      </c>
      <c r="AK149">
        <v>0.10526455938816071</v>
      </c>
      <c r="AL149">
        <v>25</v>
      </c>
      <c r="AM149">
        <f>+AK149/SQRT(AL149)</f>
        <v>2.1052911877632141E-2</v>
      </c>
      <c r="AN149" t="s">
        <v>170</v>
      </c>
      <c r="AO149">
        <f>+AQ149+AM149</f>
        <v>0.16743718087673187</v>
      </c>
      <c r="AP149">
        <f>+AQ149-AM149</f>
        <v>0.12533135712146759</v>
      </c>
      <c r="AQ149">
        <v>0.14638426899909973</v>
      </c>
    </row>
    <row r="150" spans="1:43">
      <c r="B150" t="s">
        <v>179</v>
      </c>
      <c r="C150">
        <v>1.8528656959533691</v>
      </c>
      <c r="D150" t="s">
        <v>179</v>
      </c>
      <c r="E150">
        <v>0.83588796854019165</v>
      </c>
      <c r="F150">
        <v>7</v>
      </c>
      <c r="G150">
        <f t="shared" si="4"/>
        <v>0.31593595552404702</v>
      </c>
      <c r="I150">
        <f t="shared" si="5"/>
        <v>2.1688016514774162</v>
      </c>
      <c r="J150">
        <f t="shared" si="6"/>
        <v>1.5369297404293221</v>
      </c>
      <c r="K150">
        <v>1.8528656959533691</v>
      </c>
      <c r="M150" t="s">
        <v>108</v>
      </c>
      <c r="AG150" t="s">
        <v>171</v>
      </c>
      <c r="AH150">
        <v>8.6396828293800354E-2</v>
      </c>
      <c r="AI150">
        <v>15</v>
      </c>
      <c r="AJ150" t="s">
        <v>171</v>
      </c>
      <c r="AK150">
        <v>7.6691173017024994E-2</v>
      </c>
      <c r="AL150">
        <v>15</v>
      </c>
      <c r="AM150">
        <f>+AK150/SQRT(AL150)</f>
        <v>1.9801575726403293E-2</v>
      </c>
      <c r="AN150" t="s">
        <v>172</v>
      </c>
      <c r="AO150">
        <f>+AQ150+AM150</f>
        <v>0.10619840402020364</v>
      </c>
      <c r="AP150">
        <f>+AQ150-AM150</f>
        <v>6.6595252567397067E-2</v>
      </c>
      <c r="AQ150">
        <v>8.6396828293800354E-2</v>
      </c>
    </row>
    <row r="151" spans="1:43">
      <c r="B151" t="s">
        <v>181</v>
      </c>
      <c r="C151">
        <v>1.3027609586715698</v>
      </c>
      <c r="D151" t="s">
        <v>181</v>
      </c>
      <c r="E151">
        <v>0.65394282341003418</v>
      </c>
      <c r="F151">
        <v>14</v>
      </c>
      <c r="G151">
        <f t="shared" si="4"/>
        <v>0.17477357112428296</v>
      </c>
      <c r="I151">
        <f t="shared" si="5"/>
        <v>1.4775345297958529</v>
      </c>
      <c r="J151">
        <f t="shared" si="6"/>
        <v>1.1279873875472868</v>
      </c>
      <c r="K151">
        <v>1.3027609586715698</v>
      </c>
      <c r="M151" t="s">
        <v>122</v>
      </c>
      <c r="AG151" t="s">
        <v>173</v>
      </c>
      <c r="AH151">
        <v>0.1019086167216301</v>
      </c>
      <c r="AI151">
        <v>87</v>
      </c>
      <c r="AJ151" t="s">
        <v>173</v>
      </c>
      <c r="AK151">
        <v>8.646683394908905E-2</v>
      </c>
      <c r="AL151">
        <v>87</v>
      </c>
    </row>
    <row r="152" spans="1:43">
      <c r="B152" t="s">
        <v>241</v>
      </c>
      <c r="C152">
        <v>1.9404690265655518</v>
      </c>
      <c r="D152" t="s">
        <v>241</v>
      </c>
      <c r="E152">
        <v>0.65668970346450806</v>
      </c>
      <c r="F152">
        <v>14</v>
      </c>
      <c r="G152">
        <f t="shared" si="4"/>
        <v>0.17550770569902613</v>
      </c>
      <c r="I152">
        <f t="shared" si="5"/>
        <v>2.1159767322645777</v>
      </c>
      <c r="J152">
        <f t="shared" si="6"/>
        <v>1.7649613208665256</v>
      </c>
      <c r="K152">
        <v>1.9404690265655518</v>
      </c>
      <c r="N152" t="s">
        <v>110</v>
      </c>
      <c r="O152" t="s">
        <v>111</v>
      </c>
      <c r="P152" t="s">
        <v>112</v>
      </c>
      <c r="Q152" t="s">
        <v>113</v>
      </c>
      <c r="R152" t="s">
        <v>123</v>
      </c>
      <c r="S152" t="s">
        <v>124</v>
      </c>
      <c r="T152" t="s">
        <v>125</v>
      </c>
      <c r="U152" t="s">
        <v>126</v>
      </c>
    </row>
    <row r="153" spans="1:43">
      <c r="B153" t="s">
        <v>242</v>
      </c>
      <c r="C153">
        <v>0.53037810325622559</v>
      </c>
      <c r="D153" t="s">
        <v>242</v>
      </c>
      <c r="E153">
        <v>0.16883838176727295</v>
      </c>
      <c r="F153">
        <v>13</v>
      </c>
      <c r="G153">
        <f t="shared" si="4"/>
        <v>4.6827341748328227E-2</v>
      </c>
      <c r="I153">
        <f t="shared" si="5"/>
        <v>0.57720544500455384</v>
      </c>
      <c r="J153">
        <f t="shared" si="6"/>
        <v>0.48355076150789733</v>
      </c>
      <c r="K153">
        <v>0.53037810325622559</v>
      </c>
      <c r="N153" t="s">
        <v>243</v>
      </c>
      <c r="O153" t="s">
        <v>244</v>
      </c>
      <c r="P153" t="s">
        <v>245</v>
      </c>
      <c r="Q153" t="s">
        <v>246</v>
      </c>
      <c r="R153" t="s">
        <v>247</v>
      </c>
      <c r="S153" t="s">
        <v>248</v>
      </c>
      <c r="T153" t="s">
        <v>249</v>
      </c>
      <c r="U153" t="s">
        <v>250</v>
      </c>
      <c r="AG153" s="17"/>
    </row>
    <row r="154" spans="1:43">
      <c r="B154" t="s">
        <v>173</v>
      </c>
      <c r="C154">
        <v>1.7512996196746826</v>
      </c>
      <c r="D154" t="s">
        <v>173</v>
      </c>
      <c r="E154">
        <v>1.1212928295135498</v>
      </c>
      <c r="F154">
        <v>93</v>
      </c>
      <c r="M154" t="s">
        <v>144</v>
      </c>
      <c r="O154" s="17">
        <v>1.3648322783410549E-3</v>
      </c>
      <c r="P154">
        <v>0.12333347648382187</v>
      </c>
      <c r="Q154" s="17">
        <v>8.4582803538069129E-4</v>
      </c>
      <c r="R154">
        <v>0.11358124017715454</v>
      </c>
      <c r="S154" s="17">
        <v>2.1181631833314896E-2</v>
      </c>
      <c r="T154">
        <v>0.47534441947937012</v>
      </c>
      <c r="U154" s="17">
        <v>7.842314662411809E-4</v>
      </c>
      <c r="AF154" t="s">
        <v>91</v>
      </c>
      <c r="AG154" s="17" t="s">
        <v>56</v>
      </c>
    </row>
    <row r="155" spans="1:43">
      <c r="M155" t="s">
        <v>146</v>
      </c>
      <c r="N155" s="17">
        <v>1.3648322783410549E-3</v>
      </c>
      <c r="P155">
        <v>7.2064392268657684E-2</v>
      </c>
      <c r="Q155">
        <v>0.82860285043716431</v>
      </c>
      <c r="R155" s="17">
        <v>2.8909924367326312E-5</v>
      </c>
      <c r="S155">
        <v>0.30313897132873535</v>
      </c>
      <c r="T155" s="17">
        <v>9.3141570687294006E-3</v>
      </c>
      <c r="U155">
        <v>0.82707655429840088</v>
      </c>
      <c r="AG155" t="s">
        <v>92</v>
      </c>
    </row>
    <row r="156" spans="1:43">
      <c r="M156" t="s">
        <v>148</v>
      </c>
      <c r="N156">
        <v>0.12333347648382187</v>
      </c>
      <c r="O156" s="17">
        <v>7.2064392268657684E-2</v>
      </c>
      <c r="Q156">
        <v>5.6448191404342651E-2</v>
      </c>
      <c r="R156" s="17">
        <v>3.0511235818266869E-3</v>
      </c>
      <c r="S156">
        <v>0.37812316417694092</v>
      </c>
      <c r="T156">
        <v>0.35446232557296753</v>
      </c>
      <c r="U156" s="17">
        <v>5.2303481847047806E-2</v>
      </c>
      <c r="AG156" t="s">
        <v>96</v>
      </c>
    </row>
    <row r="157" spans="1:43">
      <c r="A157" t="s">
        <v>91</v>
      </c>
      <c r="B157" s="17" t="s">
        <v>85</v>
      </c>
      <c r="M157" t="s">
        <v>150</v>
      </c>
      <c r="N157" s="17">
        <v>8.4582803538069129E-4</v>
      </c>
      <c r="O157">
        <v>0.82860285043716431</v>
      </c>
      <c r="P157">
        <v>5.6448191404342651E-2</v>
      </c>
      <c r="R157" s="17">
        <v>1.9040513507206924E-5</v>
      </c>
      <c r="S157">
        <v>0.25404444336891174</v>
      </c>
      <c r="T157" s="17">
        <v>6.5043549984693527E-3</v>
      </c>
      <c r="U157">
        <v>0.98929321765899658</v>
      </c>
      <c r="AH157" t="s">
        <v>97</v>
      </c>
      <c r="AI157" t="s">
        <v>98</v>
      </c>
      <c r="AJ157" t="s">
        <v>97</v>
      </c>
      <c r="AK157" t="s">
        <v>98</v>
      </c>
      <c r="AL157" t="s">
        <v>99</v>
      </c>
      <c r="AM157" t="s">
        <v>99</v>
      </c>
    </row>
    <row r="158" spans="1:43">
      <c r="B158" t="s">
        <v>92</v>
      </c>
      <c r="M158" t="s">
        <v>153</v>
      </c>
      <c r="N158">
        <v>0.11358124017715454</v>
      </c>
      <c r="O158" s="17">
        <v>2.8909924367326312E-5</v>
      </c>
      <c r="P158" s="17">
        <v>3.0511235818266869E-3</v>
      </c>
      <c r="Q158" s="17">
        <v>1.9040513507206924E-5</v>
      </c>
      <c r="S158" s="17">
        <v>2.2922887001186609E-4</v>
      </c>
      <c r="T158" s="17">
        <v>3.0036946758627892E-2</v>
      </c>
      <c r="U158" s="17">
        <v>2.235299143649172E-5</v>
      </c>
      <c r="AH158" t="s">
        <v>100</v>
      </c>
      <c r="AI158" t="s">
        <v>100</v>
      </c>
      <c r="AJ158" t="s">
        <v>101</v>
      </c>
      <c r="AK158" t="s">
        <v>101</v>
      </c>
      <c r="AL158" t="s">
        <v>102</v>
      </c>
      <c r="AM158" t="s">
        <v>103</v>
      </c>
    </row>
    <row r="159" spans="1:43">
      <c r="B159" t="s">
        <v>215</v>
      </c>
      <c r="M159" t="s">
        <v>156</v>
      </c>
      <c r="N159" s="17">
        <v>2.1181631833314896E-2</v>
      </c>
      <c r="O159">
        <v>0.30313897132873535</v>
      </c>
      <c r="P159">
        <v>0.37812316417694092</v>
      </c>
      <c r="Q159">
        <v>0.25404444336891174</v>
      </c>
      <c r="R159" s="17">
        <v>2.2922887001186609E-4</v>
      </c>
      <c r="T159">
        <v>8.9139856398105621E-2</v>
      </c>
      <c r="U159">
        <v>0.24124342203140259</v>
      </c>
      <c r="AG159" t="s">
        <v>104</v>
      </c>
      <c r="AH159">
        <v>3</v>
      </c>
      <c r="AI159">
        <v>3508.040283203125</v>
      </c>
      <c r="AJ159">
        <v>86</v>
      </c>
      <c r="AK159">
        <v>4339.7890625</v>
      </c>
      <c r="AL159">
        <v>0.80834341049194336</v>
      </c>
      <c r="AM159">
        <v>0.49265366792678833</v>
      </c>
    </row>
    <row r="160" spans="1:43">
      <c r="C160" t="s">
        <v>97</v>
      </c>
      <c r="D160" t="s">
        <v>98</v>
      </c>
      <c r="E160" t="s">
        <v>97</v>
      </c>
      <c r="F160" t="s">
        <v>98</v>
      </c>
      <c r="G160" t="s">
        <v>99</v>
      </c>
      <c r="H160" t="s">
        <v>99</v>
      </c>
      <c r="M160" t="s">
        <v>158</v>
      </c>
      <c r="N160">
        <v>0.47534441947937012</v>
      </c>
      <c r="O160" s="17">
        <v>9.3141570687294006E-3</v>
      </c>
      <c r="P160">
        <v>0.35446232557296753</v>
      </c>
      <c r="Q160" s="17">
        <v>6.5043549984693527E-3</v>
      </c>
      <c r="R160">
        <v>3.0036946758627892E-2</v>
      </c>
      <c r="S160">
        <v>8.9139856398105621E-2</v>
      </c>
      <c r="U160" s="17">
        <v>5.957355722784996E-3</v>
      </c>
      <c r="X160" s="17"/>
    </row>
    <row r="161" spans="2:33">
      <c r="C161" t="s">
        <v>100</v>
      </c>
      <c r="D161" t="s">
        <v>100</v>
      </c>
      <c r="E161" t="s">
        <v>101</v>
      </c>
      <c r="F161" t="s">
        <v>101</v>
      </c>
      <c r="G161" t="s">
        <v>102</v>
      </c>
      <c r="H161" t="s">
        <v>103</v>
      </c>
      <c r="M161" t="s">
        <v>163</v>
      </c>
      <c r="N161" s="17">
        <v>7.842314662411809E-4</v>
      </c>
      <c r="O161">
        <v>0.82707655429840088</v>
      </c>
      <c r="P161" s="18">
        <v>5.2303481847047806E-2</v>
      </c>
      <c r="Q161">
        <v>0.98929321765899658</v>
      </c>
      <c r="R161" s="17">
        <v>2.235299143649172E-5</v>
      </c>
      <c r="S161">
        <v>0.24124342203140259</v>
      </c>
      <c r="T161" s="17">
        <v>5.957355722784996E-3</v>
      </c>
    </row>
    <row r="162" spans="2:33">
      <c r="B162" s="17" t="s">
        <v>104</v>
      </c>
      <c r="C162">
        <v>1</v>
      </c>
      <c r="D162">
        <v>5.7769652456045151E-2</v>
      </c>
      <c r="E162">
        <v>79</v>
      </c>
      <c r="F162">
        <v>6.2333680689334869E-3</v>
      </c>
      <c r="G162">
        <v>9.2678070068359375</v>
      </c>
      <c r="H162" s="17">
        <v>3.1672867480665445E-3</v>
      </c>
    </row>
    <row r="163" spans="2:33">
      <c r="B163" s="17" t="s">
        <v>105</v>
      </c>
      <c r="C163">
        <v>3</v>
      </c>
      <c r="D163">
        <v>3.0900457873940468E-2</v>
      </c>
      <c r="E163">
        <v>79</v>
      </c>
      <c r="F163">
        <v>6.2333680689334869E-3</v>
      </c>
      <c r="G163">
        <v>4.9572649002075195</v>
      </c>
      <c r="H163" s="17">
        <v>3.3266933169215918E-3</v>
      </c>
      <c r="M163" t="s">
        <v>151</v>
      </c>
      <c r="P163" t="s">
        <v>168</v>
      </c>
    </row>
    <row r="164" spans="2:33">
      <c r="B164" t="s">
        <v>106</v>
      </c>
      <c r="C164">
        <v>3</v>
      </c>
      <c r="D164">
        <v>7.8656170517206192E-3</v>
      </c>
      <c r="E164">
        <v>79</v>
      </c>
      <c r="F164">
        <v>6.2333680689334869E-3</v>
      </c>
      <c r="G164">
        <v>1.2618566751480103</v>
      </c>
      <c r="H164">
        <v>0.29322704672813416</v>
      </c>
      <c r="M164" t="s">
        <v>154</v>
      </c>
      <c r="P164" t="s">
        <v>154</v>
      </c>
    </row>
    <row r="165" spans="2:33">
      <c r="N165" t="s">
        <v>99</v>
      </c>
      <c r="O165" t="s">
        <v>99</v>
      </c>
      <c r="Q165" t="s">
        <v>99</v>
      </c>
      <c r="R165" t="s">
        <v>99</v>
      </c>
    </row>
    <row r="166" spans="2:33">
      <c r="N166" t="s">
        <v>85</v>
      </c>
      <c r="O166" t="s">
        <v>75</v>
      </c>
      <c r="Q166" t="s">
        <v>85</v>
      </c>
      <c r="R166" t="s">
        <v>75</v>
      </c>
    </row>
    <row r="167" spans="2:33">
      <c r="M167" t="s">
        <v>176</v>
      </c>
      <c r="N167">
        <v>0.17441584169864655</v>
      </c>
      <c r="O167">
        <v>5</v>
      </c>
      <c r="P167" t="s">
        <v>176</v>
      </c>
      <c r="Q167">
        <v>0.12455826252698898</v>
      </c>
      <c r="R167">
        <v>5</v>
      </c>
    </row>
    <row r="168" spans="2:33">
      <c r="L168" s="19"/>
      <c r="M168" t="s">
        <v>178</v>
      </c>
      <c r="N168">
        <v>6.077536940574646E-2</v>
      </c>
      <c r="O168">
        <v>15</v>
      </c>
      <c r="P168" t="s">
        <v>178</v>
      </c>
      <c r="Q168">
        <v>5.020686611533165E-2</v>
      </c>
      <c r="R168">
        <v>15</v>
      </c>
    </row>
    <row r="169" spans="2:33">
      <c r="M169" t="s">
        <v>180</v>
      </c>
      <c r="N169">
        <v>0.12195605039596558</v>
      </c>
      <c r="O169">
        <v>10</v>
      </c>
      <c r="P169" t="s">
        <v>180</v>
      </c>
      <c r="Q169">
        <v>6.40077143907547E-2</v>
      </c>
      <c r="R169">
        <v>10</v>
      </c>
    </row>
    <row r="170" spans="2:33">
      <c r="M170" t="s">
        <v>182</v>
      </c>
      <c r="N170">
        <v>5.3365908563137054E-2</v>
      </c>
      <c r="O170">
        <v>17</v>
      </c>
      <c r="P170" t="s">
        <v>182</v>
      </c>
      <c r="Q170">
        <v>2.7014752849936485E-2</v>
      </c>
      <c r="R170">
        <v>17</v>
      </c>
    </row>
    <row r="171" spans="2:33">
      <c r="M171" t="s">
        <v>184</v>
      </c>
      <c r="N171">
        <v>0.2253309041261673</v>
      </c>
      <c r="O171">
        <v>10</v>
      </c>
      <c r="P171" t="s">
        <v>184</v>
      </c>
      <c r="Q171">
        <v>7.5897634029388428E-2</v>
      </c>
      <c r="R171">
        <v>10</v>
      </c>
    </row>
    <row r="172" spans="2:33">
      <c r="M172" t="s">
        <v>186</v>
      </c>
      <c r="N172">
        <v>9.3753181397914886E-2</v>
      </c>
      <c r="O172">
        <v>15</v>
      </c>
      <c r="P172" t="s">
        <v>186</v>
      </c>
      <c r="Q172">
        <v>8.8727034628391266E-2</v>
      </c>
      <c r="R172">
        <v>15</v>
      </c>
    </row>
    <row r="173" spans="2:33">
      <c r="M173" t="s">
        <v>188</v>
      </c>
      <c r="N173">
        <v>0.15159353613853455</v>
      </c>
      <c r="O173">
        <v>5</v>
      </c>
      <c r="P173" t="s">
        <v>188</v>
      </c>
      <c r="Q173">
        <v>0.10383645445108414</v>
      </c>
      <c r="R173">
        <v>5</v>
      </c>
    </row>
    <row r="174" spans="2:33">
      <c r="M174" t="s">
        <v>190</v>
      </c>
      <c r="N174">
        <v>5.3798474371433258E-2</v>
      </c>
      <c r="O174">
        <v>10</v>
      </c>
      <c r="P174" t="s">
        <v>190</v>
      </c>
      <c r="Q174">
        <v>2.8546055778861046E-2</v>
      </c>
      <c r="R174">
        <v>10</v>
      </c>
    </row>
    <row r="175" spans="2:33">
      <c r="M175" t="s">
        <v>173</v>
      </c>
      <c r="N175">
        <v>0.1019086167216301</v>
      </c>
      <c r="O175">
        <v>87</v>
      </c>
      <c r="P175" t="s">
        <v>173</v>
      </c>
      <c r="Q175">
        <v>8.646683394908905E-2</v>
      </c>
      <c r="R175">
        <v>87</v>
      </c>
      <c r="AF175" t="s">
        <v>91</v>
      </c>
      <c r="AG175" s="17" t="s">
        <v>86</v>
      </c>
    </row>
    <row r="176" spans="2:33">
      <c r="AG176" t="s">
        <v>92</v>
      </c>
    </row>
    <row r="177" spans="2:39">
      <c r="AG177" t="s">
        <v>96</v>
      </c>
    </row>
    <row r="178" spans="2:39">
      <c r="L178" t="s">
        <v>91</v>
      </c>
      <c r="M178" s="17" t="s">
        <v>34</v>
      </c>
      <c r="AH178" t="s">
        <v>97</v>
      </c>
      <c r="AI178" t="s">
        <v>98</v>
      </c>
      <c r="AJ178" t="s">
        <v>97</v>
      </c>
      <c r="AK178" t="s">
        <v>98</v>
      </c>
      <c r="AL178" t="s">
        <v>99</v>
      </c>
      <c r="AM178" t="s">
        <v>99</v>
      </c>
    </row>
    <row r="179" spans="2:39">
      <c r="B179" t="s">
        <v>225</v>
      </c>
      <c r="M179" t="s">
        <v>92</v>
      </c>
      <c r="AH179" t="s">
        <v>100</v>
      </c>
      <c r="AI179" t="s">
        <v>100</v>
      </c>
      <c r="AJ179" t="s">
        <v>101</v>
      </c>
      <c r="AK179" t="s">
        <v>101</v>
      </c>
      <c r="AL179" t="s">
        <v>102</v>
      </c>
      <c r="AM179" t="s">
        <v>103</v>
      </c>
    </row>
    <row r="180" spans="2:39">
      <c r="B180" t="s">
        <v>108</v>
      </c>
      <c r="M180" t="s">
        <v>94</v>
      </c>
      <c r="AG180" s="17" t="s">
        <v>104</v>
      </c>
      <c r="AH180">
        <v>3</v>
      </c>
      <c r="AI180">
        <v>10014.1982421875</v>
      </c>
      <c r="AJ180">
        <v>44</v>
      </c>
      <c r="AK180">
        <v>847.35113525390625</v>
      </c>
      <c r="AL180">
        <v>11.818239212036133</v>
      </c>
      <c r="AM180" s="17">
        <v>8.3243021435919218E-6</v>
      </c>
    </row>
    <row r="181" spans="2:39">
      <c r="B181" t="s">
        <v>122</v>
      </c>
      <c r="N181" t="s">
        <v>97</v>
      </c>
      <c r="O181" t="s">
        <v>98</v>
      </c>
      <c r="P181" t="s">
        <v>97</v>
      </c>
      <c r="Q181" t="s">
        <v>98</v>
      </c>
      <c r="R181" t="s">
        <v>99</v>
      </c>
      <c r="S181" t="s">
        <v>99</v>
      </c>
    </row>
    <row r="182" spans="2:39">
      <c r="C182" t="s">
        <v>110</v>
      </c>
      <c r="D182" t="s">
        <v>111</v>
      </c>
      <c r="E182" t="s">
        <v>112</v>
      </c>
      <c r="F182" t="s">
        <v>113</v>
      </c>
      <c r="G182" t="s">
        <v>123</v>
      </c>
      <c r="H182" t="s">
        <v>124</v>
      </c>
      <c r="I182" t="s">
        <v>125</v>
      </c>
      <c r="J182" t="s">
        <v>126</v>
      </c>
      <c r="N182" t="s">
        <v>100</v>
      </c>
      <c r="O182" t="s">
        <v>100</v>
      </c>
      <c r="P182" t="s">
        <v>101</v>
      </c>
      <c r="Q182" t="s">
        <v>101</v>
      </c>
      <c r="R182" t="s">
        <v>102</v>
      </c>
      <c r="S182" t="s">
        <v>103</v>
      </c>
    </row>
    <row r="183" spans="2:39">
      <c r="C183" t="s">
        <v>251</v>
      </c>
      <c r="D183" t="s">
        <v>252</v>
      </c>
      <c r="E183" t="s">
        <v>253</v>
      </c>
      <c r="F183" t="s">
        <v>254</v>
      </c>
      <c r="G183" t="s">
        <v>255</v>
      </c>
      <c r="H183" t="s">
        <v>256</v>
      </c>
      <c r="I183" t="s">
        <v>257</v>
      </c>
      <c r="J183" t="s">
        <v>258</v>
      </c>
      <c r="M183" t="s">
        <v>104</v>
      </c>
      <c r="N183">
        <v>3</v>
      </c>
      <c r="O183">
        <v>6.7231565713882446E-2</v>
      </c>
      <c r="P183">
        <v>77</v>
      </c>
      <c r="Q183">
        <v>2.8167655691504478E-2</v>
      </c>
      <c r="R183">
        <v>2.3868355751037598</v>
      </c>
      <c r="S183">
        <v>7.5462386012077332E-2</v>
      </c>
    </row>
    <row r="184" spans="2:39">
      <c r="B184" t="s">
        <v>143</v>
      </c>
      <c r="D184">
        <v>0.55398154258728027</v>
      </c>
      <c r="E184" s="17">
        <v>1.8662262707948685E-2</v>
      </c>
      <c r="F184">
        <v>0.90054869651794434</v>
      </c>
      <c r="G184">
        <v>0.253355473279953</v>
      </c>
      <c r="H184">
        <v>0.42050826549530029</v>
      </c>
      <c r="I184">
        <v>0.9905167818069458</v>
      </c>
      <c r="J184">
        <v>0.10554507374763489</v>
      </c>
      <c r="M184" s="17" t="s">
        <v>105</v>
      </c>
      <c r="N184">
        <v>1</v>
      </c>
      <c r="O184">
        <v>0.32635724544525146</v>
      </c>
      <c r="P184">
        <v>77</v>
      </c>
      <c r="Q184">
        <v>2.8167655691504478E-2</v>
      </c>
      <c r="R184">
        <v>11.586240768432617</v>
      </c>
      <c r="S184" s="17">
        <v>1.0574688203632832E-3</v>
      </c>
    </row>
    <row r="185" spans="2:39">
      <c r="B185" t="s">
        <v>145</v>
      </c>
      <c r="C185">
        <v>0.55398154258728027</v>
      </c>
      <c r="E185" s="17">
        <v>4.3950192630290985E-3</v>
      </c>
      <c r="F185">
        <v>0.51383835077285767</v>
      </c>
      <c r="G185">
        <v>0.52846801280975342</v>
      </c>
      <c r="H185">
        <v>0.7879481315612793</v>
      </c>
      <c r="I185">
        <v>0.57225948572158813</v>
      </c>
      <c r="J185">
        <v>0.26429885625839233</v>
      </c>
      <c r="M185" t="s">
        <v>106</v>
      </c>
      <c r="N185">
        <v>3</v>
      </c>
      <c r="O185">
        <v>3.5457540303468704E-2</v>
      </c>
      <c r="P185">
        <v>77</v>
      </c>
      <c r="Q185">
        <v>2.8167655691504478E-2</v>
      </c>
      <c r="R185">
        <v>1.2588033676147461</v>
      </c>
      <c r="S185">
        <v>0.29447662830352783</v>
      </c>
    </row>
    <row r="186" spans="2:39">
      <c r="B186" t="s">
        <v>226</v>
      </c>
      <c r="C186" s="17">
        <v>1.8662262707948685E-2</v>
      </c>
      <c r="D186" s="17">
        <v>4.3950192630290985E-3</v>
      </c>
      <c r="E186" s="17"/>
      <c r="F186" s="17">
        <v>1.651376485824585E-2</v>
      </c>
      <c r="G186" s="17">
        <v>7.1386620402336121E-4</v>
      </c>
      <c r="H186" s="17">
        <v>2.2698936518281698E-3</v>
      </c>
      <c r="I186" s="17">
        <v>1.5962023288011551E-2</v>
      </c>
      <c r="J186" s="17">
        <v>1.2481627345550805E-4</v>
      </c>
    </row>
    <row r="187" spans="2:39">
      <c r="B187" t="s">
        <v>227</v>
      </c>
      <c r="C187">
        <v>0.90054869651794434</v>
      </c>
      <c r="D187">
        <v>0.51383835077285767</v>
      </c>
      <c r="E187" s="17">
        <v>1.651376485824585E-2</v>
      </c>
      <c r="G187">
        <v>0.22652113437652588</v>
      </c>
      <c r="H187">
        <v>0.38282239437103271</v>
      </c>
      <c r="I187">
        <v>0.90263444185256958</v>
      </c>
      <c r="J187">
        <v>9.2201739549636841E-2</v>
      </c>
    </row>
    <row r="188" spans="2:39">
      <c r="B188" t="s">
        <v>228</v>
      </c>
      <c r="C188">
        <v>0.253355473279953</v>
      </c>
      <c r="D188">
        <v>0.52846801280975342</v>
      </c>
      <c r="E188" s="17">
        <v>7.1386620402336121E-4</v>
      </c>
      <c r="F188">
        <v>0.22652113437652588</v>
      </c>
      <c r="H188">
        <v>0.68532466888427734</v>
      </c>
      <c r="I188">
        <v>0.26122051477432251</v>
      </c>
      <c r="J188">
        <v>0.57315599918365479</v>
      </c>
    </row>
    <row r="189" spans="2:39">
      <c r="B189" t="s">
        <v>234</v>
      </c>
      <c r="C189">
        <v>0.42050826549530029</v>
      </c>
      <c r="D189">
        <v>0.7879481315612793</v>
      </c>
      <c r="E189" s="17">
        <v>2.2698936518281698E-3</v>
      </c>
      <c r="F189">
        <v>0.38282239437103271</v>
      </c>
      <c r="G189">
        <v>0.68532466888427734</v>
      </c>
      <c r="I189">
        <v>0.4322664737701416</v>
      </c>
      <c r="J189">
        <v>0.36454644799232483</v>
      </c>
    </row>
    <row r="190" spans="2:39">
      <c r="B190" t="s">
        <v>235</v>
      </c>
      <c r="C190">
        <v>0.9905167818069458</v>
      </c>
      <c r="D190">
        <v>0.57225948572158813</v>
      </c>
      <c r="E190" s="17">
        <v>1.5962023288011551E-2</v>
      </c>
      <c r="F190">
        <v>0.90263444185256958</v>
      </c>
      <c r="G190">
        <v>0.26122051477432251</v>
      </c>
      <c r="H190">
        <v>0.4322664737701416</v>
      </c>
      <c r="J190">
        <v>0.10976020246744156</v>
      </c>
    </row>
    <row r="191" spans="2:39">
      <c r="B191" t="s">
        <v>236</v>
      </c>
      <c r="C191">
        <v>0.10554507374763489</v>
      </c>
      <c r="D191">
        <v>0.26429885625839233</v>
      </c>
      <c r="E191" s="17">
        <v>1.2481627345550805E-4</v>
      </c>
      <c r="F191">
        <v>9.2201739549636841E-2</v>
      </c>
      <c r="G191">
        <v>0.57315599918365479</v>
      </c>
      <c r="H191">
        <v>0.36454644799232483</v>
      </c>
      <c r="I191">
        <v>0.10976020246744156</v>
      </c>
    </row>
    <row r="193" spans="1:38">
      <c r="B193" t="s">
        <v>151</v>
      </c>
      <c r="F193" t="s">
        <v>168</v>
      </c>
    </row>
    <row r="194" spans="1:38">
      <c r="B194" t="s">
        <v>154</v>
      </c>
      <c r="F194" t="s">
        <v>154</v>
      </c>
    </row>
    <row r="195" spans="1:38">
      <c r="C195" t="s">
        <v>99</v>
      </c>
      <c r="D195" t="s">
        <v>99</v>
      </c>
      <c r="G195" t="s">
        <v>99</v>
      </c>
      <c r="H195" t="s">
        <v>99</v>
      </c>
    </row>
    <row r="196" spans="1:38">
      <c r="C196" t="s">
        <v>85</v>
      </c>
      <c r="D196" t="s">
        <v>75</v>
      </c>
      <c r="G196" t="s">
        <v>85</v>
      </c>
      <c r="H196" t="s">
        <v>75</v>
      </c>
      <c r="AG196" t="s">
        <v>259</v>
      </c>
    </row>
    <row r="197" spans="1:38">
      <c r="B197" t="s">
        <v>175</v>
      </c>
      <c r="C197">
        <v>0.10519421100616455</v>
      </c>
      <c r="D197">
        <v>13</v>
      </c>
      <c r="F197" t="s">
        <v>175</v>
      </c>
      <c r="G197">
        <v>0.1050848588347435</v>
      </c>
      <c r="H197">
        <v>13</v>
      </c>
      <c r="AG197" t="s">
        <v>108</v>
      </c>
    </row>
    <row r="198" spans="1:38">
      <c r="B198" t="s">
        <v>177</v>
      </c>
      <c r="C198">
        <v>8.3806797862052917E-2</v>
      </c>
      <c r="D198">
        <v>13</v>
      </c>
      <c r="F198" t="s">
        <v>177</v>
      </c>
      <c r="G198">
        <v>6.6879712045192719E-2</v>
      </c>
      <c r="H198">
        <v>13</v>
      </c>
      <c r="AG198" t="s">
        <v>109</v>
      </c>
    </row>
    <row r="199" spans="1:38">
      <c r="B199" t="s">
        <v>239</v>
      </c>
      <c r="C199">
        <v>0.19825653731822968</v>
      </c>
      <c r="D199">
        <v>11</v>
      </c>
      <c r="F199" t="s">
        <v>239</v>
      </c>
      <c r="G199">
        <v>0.11116181313991547</v>
      </c>
      <c r="H199">
        <v>11</v>
      </c>
      <c r="AH199" t="s">
        <v>110</v>
      </c>
      <c r="AI199" t="s">
        <v>111</v>
      </c>
      <c r="AJ199" t="s">
        <v>112</v>
      </c>
      <c r="AK199" t="s">
        <v>113</v>
      </c>
    </row>
    <row r="200" spans="1:38">
      <c r="B200" t="s">
        <v>240</v>
      </c>
      <c r="C200">
        <v>0.11004728078842163</v>
      </c>
      <c r="D200">
        <v>10</v>
      </c>
      <c r="F200" t="s">
        <v>240</v>
      </c>
      <c r="G200">
        <v>8.3990961313247681E-2</v>
      </c>
      <c r="H200">
        <v>10</v>
      </c>
      <c r="M200" t="s">
        <v>260</v>
      </c>
      <c r="AH200" t="s">
        <v>261</v>
      </c>
      <c r="AI200" t="s">
        <v>262</v>
      </c>
      <c r="AJ200" t="s">
        <v>263</v>
      </c>
      <c r="AK200" t="s">
        <v>264</v>
      </c>
    </row>
    <row r="201" spans="1:38">
      <c r="B201" t="s">
        <v>179</v>
      </c>
      <c r="C201">
        <v>5.9454996138811111E-2</v>
      </c>
      <c r="D201">
        <v>7</v>
      </c>
      <c r="F201" t="s">
        <v>179</v>
      </c>
      <c r="G201">
        <v>2.4981597438454628E-2</v>
      </c>
      <c r="H201">
        <v>7</v>
      </c>
      <c r="M201" t="s">
        <v>108</v>
      </c>
      <c r="AG201" t="s">
        <v>118</v>
      </c>
      <c r="AI201">
        <v>0.14227557182312012</v>
      </c>
      <c r="AJ201" s="17">
        <v>1.9763270393013954E-3</v>
      </c>
      <c r="AK201" s="17">
        <v>1.7256438732147217E-2</v>
      </c>
    </row>
    <row r="202" spans="1:38">
      <c r="B202" t="s">
        <v>181</v>
      </c>
      <c r="C202">
        <v>7.4092328548431396E-2</v>
      </c>
      <c r="D202">
        <v>14</v>
      </c>
      <c r="F202" t="s">
        <v>181</v>
      </c>
      <c r="G202">
        <v>4.2841702699661255E-2</v>
      </c>
      <c r="H202">
        <v>14</v>
      </c>
      <c r="M202" t="s">
        <v>122</v>
      </c>
      <c r="AG202" t="s">
        <v>119</v>
      </c>
      <c r="AH202">
        <v>0.14227557182312012</v>
      </c>
      <c r="AJ202" s="17">
        <v>7.6955519034527242E-5</v>
      </c>
      <c r="AK202" s="17">
        <v>4.3133262079209089E-4</v>
      </c>
    </row>
    <row r="203" spans="1:38">
      <c r="B203" t="s">
        <v>241</v>
      </c>
      <c r="C203">
        <v>0.10562748461961746</v>
      </c>
      <c r="D203">
        <v>14</v>
      </c>
      <c r="F203" t="s">
        <v>241</v>
      </c>
      <c r="G203">
        <v>8.2979090511798859E-2</v>
      </c>
      <c r="H203">
        <v>14</v>
      </c>
      <c r="N203" t="s">
        <v>110</v>
      </c>
      <c r="O203" t="s">
        <v>111</v>
      </c>
      <c r="P203" t="s">
        <v>112</v>
      </c>
      <c r="Q203" t="s">
        <v>113</v>
      </c>
      <c r="R203" t="s">
        <v>123</v>
      </c>
      <c r="S203" t="s">
        <v>124</v>
      </c>
      <c r="T203" t="s">
        <v>125</v>
      </c>
      <c r="U203" t="s">
        <v>126</v>
      </c>
      <c r="AG203" t="s">
        <v>120</v>
      </c>
      <c r="AH203" s="17">
        <v>1.9763270393013954E-3</v>
      </c>
      <c r="AI203" s="17">
        <v>7.6955519034527242E-5</v>
      </c>
      <c r="AK203">
        <v>0.35254526138305664</v>
      </c>
    </row>
    <row r="204" spans="1:38">
      <c r="B204" t="s">
        <v>242</v>
      </c>
      <c r="C204">
        <v>3.9095919579267502E-2</v>
      </c>
      <c r="D204">
        <v>5</v>
      </c>
      <c r="F204" t="s">
        <v>242</v>
      </c>
      <c r="G204">
        <v>2.2753357887268066E-2</v>
      </c>
      <c r="H204">
        <v>5</v>
      </c>
      <c r="N204" t="s">
        <v>265</v>
      </c>
      <c r="O204" t="s">
        <v>266</v>
      </c>
      <c r="P204" t="s">
        <v>267</v>
      </c>
      <c r="Q204" t="s">
        <v>268</v>
      </c>
      <c r="R204" t="s">
        <v>269</v>
      </c>
      <c r="S204" t="s">
        <v>270</v>
      </c>
      <c r="T204" t="s">
        <v>271</v>
      </c>
      <c r="U204" t="s">
        <v>272</v>
      </c>
      <c r="AG204" t="s">
        <v>121</v>
      </c>
      <c r="AH204" s="17">
        <v>1.7256438732147217E-2</v>
      </c>
      <c r="AI204" s="17">
        <v>4.3133262079209089E-4</v>
      </c>
      <c r="AJ204">
        <v>0.35254526138305664</v>
      </c>
    </row>
    <row r="205" spans="1:38">
      <c r="B205" t="s">
        <v>173</v>
      </c>
      <c r="C205">
        <v>0.1019086167216301</v>
      </c>
      <c r="D205">
        <v>87</v>
      </c>
      <c r="F205" t="s">
        <v>173</v>
      </c>
      <c r="G205">
        <v>8.646683394908905E-2</v>
      </c>
      <c r="H205">
        <v>87</v>
      </c>
      <c r="M205" t="s">
        <v>144</v>
      </c>
      <c r="O205" s="17">
        <v>4.1651461273431778E-2</v>
      </c>
      <c r="P205">
        <v>0.22518408298492432</v>
      </c>
      <c r="Q205" s="17">
        <v>1.4529630541801453E-2</v>
      </c>
      <c r="R205">
        <v>0.2352527379989624</v>
      </c>
      <c r="S205">
        <v>0.17514772713184357</v>
      </c>
      <c r="T205">
        <v>0.34691321849822998</v>
      </c>
      <c r="U205">
        <v>0.1373293399810791</v>
      </c>
    </row>
    <row r="206" spans="1:38">
      <c r="M206" t="s">
        <v>146</v>
      </c>
      <c r="N206" s="17">
        <v>4.1651461273431778E-2</v>
      </c>
      <c r="P206">
        <v>0.35153943300247192</v>
      </c>
      <c r="Q206">
        <v>0.63017475605010986</v>
      </c>
      <c r="R206">
        <v>0.31799128651618958</v>
      </c>
      <c r="S206">
        <v>0.43806156516075134</v>
      </c>
      <c r="T206" s="17">
        <v>4.1702217422425747E-3</v>
      </c>
      <c r="U206">
        <v>0.5185844898223877</v>
      </c>
      <c r="AG206" t="s">
        <v>151</v>
      </c>
      <c r="AJ206" t="s">
        <v>168</v>
      </c>
    </row>
    <row r="207" spans="1:38">
      <c r="A207" t="s">
        <v>91</v>
      </c>
      <c r="B207" s="17" t="s">
        <v>34</v>
      </c>
      <c r="J207" t="s">
        <v>36</v>
      </c>
      <c r="M207" t="s">
        <v>148</v>
      </c>
      <c r="N207">
        <v>0.22518408298492432</v>
      </c>
      <c r="O207">
        <v>0.35153943300247192</v>
      </c>
      <c r="Q207">
        <v>0.18157878518104553</v>
      </c>
      <c r="R207">
        <v>0.91800391674041748</v>
      </c>
      <c r="S207">
        <v>0.83710819482803345</v>
      </c>
      <c r="T207" s="17">
        <v>4.175196960568428E-2</v>
      </c>
      <c r="U207">
        <v>0.71661406755447388</v>
      </c>
      <c r="AG207" t="s">
        <v>154</v>
      </c>
      <c r="AJ207" t="s">
        <v>154</v>
      </c>
    </row>
    <row r="208" spans="1:38">
      <c r="B208" t="s">
        <v>92</v>
      </c>
      <c r="J208" t="s">
        <v>273</v>
      </c>
      <c r="K208" t="s">
        <v>238</v>
      </c>
      <c r="L208" t="s">
        <v>27</v>
      </c>
      <c r="M208" t="s">
        <v>150</v>
      </c>
      <c r="N208" s="17">
        <v>1.4529630541801453E-2</v>
      </c>
      <c r="O208">
        <v>0.63017475605010986</v>
      </c>
      <c r="P208">
        <v>0.18157878518104553</v>
      </c>
      <c r="R208">
        <v>0.1610252857208252</v>
      </c>
      <c r="S208">
        <v>0.23696401715278625</v>
      </c>
      <c r="T208" s="17">
        <v>1.0653578210622072E-3</v>
      </c>
      <c r="U208">
        <v>0.29103583097457886</v>
      </c>
      <c r="AH208" t="s">
        <v>99</v>
      </c>
      <c r="AI208" t="s">
        <v>99</v>
      </c>
      <c r="AK208" t="s">
        <v>99</v>
      </c>
      <c r="AL208" t="s">
        <v>99</v>
      </c>
    </row>
    <row r="209" spans="2:43">
      <c r="B209" t="s">
        <v>215</v>
      </c>
      <c r="J209">
        <v>0.49608122779349362</v>
      </c>
      <c r="K209">
        <v>0.34825212286492313</v>
      </c>
      <c r="L209">
        <v>0.42216667532920837</v>
      </c>
      <c r="M209" t="s">
        <v>153</v>
      </c>
      <c r="N209">
        <v>0.2352527379989624</v>
      </c>
      <c r="O209">
        <v>0.31799128651618958</v>
      </c>
      <c r="P209">
        <v>0.91800391674041748</v>
      </c>
      <c r="Q209">
        <v>0.1610252857208252</v>
      </c>
      <c r="S209">
        <v>0.77325093746185303</v>
      </c>
      <c r="T209" s="17">
        <v>4.5007627457380295E-2</v>
      </c>
      <c r="U209">
        <v>0.65909832715988159</v>
      </c>
      <c r="AH209" t="s">
        <v>86</v>
      </c>
      <c r="AI209" t="s">
        <v>75</v>
      </c>
      <c r="AK209" t="s">
        <v>86</v>
      </c>
      <c r="AL209" t="s">
        <v>75</v>
      </c>
      <c r="AM209" s="22" t="s">
        <v>80</v>
      </c>
      <c r="AN209" t="s">
        <v>50</v>
      </c>
      <c r="AO209" t="s">
        <v>159</v>
      </c>
      <c r="AP209" t="s">
        <v>160</v>
      </c>
      <c r="AQ209" t="s">
        <v>161</v>
      </c>
    </row>
    <row r="210" spans="2:43">
      <c r="C210" t="s">
        <v>97</v>
      </c>
      <c r="D210" t="s">
        <v>98</v>
      </c>
      <c r="E210" t="s">
        <v>97</v>
      </c>
      <c r="F210" t="s">
        <v>98</v>
      </c>
      <c r="G210" t="s">
        <v>99</v>
      </c>
      <c r="H210" t="s">
        <v>99</v>
      </c>
      <c r="J210">
        <v>0.30385050088882587</v>
      </c>
      <c r="K210">
        <v>0.2006494709777818</v>
      </c>
      <c r="L210">
        <v>0.25224998593330383</v>
      </c>
      <c r="M210" t="s">
        <v>156</v>
      </c>
      <c r="N210">
        <v>0.17514772713184357</v>
      </c>
      <c r="O210">
        <v>0.43806156516075134</v>
      </c>
      <c r="P210">
        <v>0.83710819482803345</v>
      </c>
      <c r="Q210">
        <v>0.23696401715278625</v>
      </c>
      <c r="R210">
        <v>0.77325093746185303</v>
      </c>
      <c r="T210" s="17">
        <v>2.9413655400276184E-2</v>
      </c>
      <c r="U210">
        <v>0.85482752323150635</v>
      </c>
      <c r="AG210" t="s">
        <v>164</v>
      </c>
      <c r="AH210">
        <v>68.031410217285156</v>
      </c>
      <c r="AI210">
        <v>7</v>
      </c>
      <c r="AJ210" t="s">
        <v>164</v>
      </c>
      <c r="AK210">
        <v>40.980064392089844</v>
      </c>
      <c r="AL210">
        <v>7</v>
      </c>
      <c r="AM210">
        <f>+AK210/SQRT(AL210)</f>
        <v>15.489008441840435</v>
      </c>
      <c r="AN210" t="s">
        <v>165</v>
      </c>
      <c r="AO210">
        <f>+AQ210+AM210</f>
        <v>56.469072833930277</v>
      </c>
      <c r="AP210">
        <f>+AQ210-AM210</f>
        <v>25.491055950249411</v>
      </c>
      <c r="AQ210">
        <v>40.980064392089844</v>
      </c>
    </row>
    <row r="211" spans="2:43">
      <c r="C211" t="s">
        <v>100</v>
      </c>
      <c r="D211" t="s">
        <v>100</v>
      </c>
      <c r="E211" t="s">
        <v>101</v>
      </c>
      <c r="F211" t="s">
        <v>101</v>
      </c>
      <c r="G211" t="s">
        <v>102</v>
      </c>
      <c r="H211" t="s">
        <v>103</v>
      </c>
      <c r="J211">
        <v>0.3902122371006278</v>
      </c>
      <c r="K211">
        <v>0.29996955468175135</v>
      </c>
      <c r="L211">
        <v>0.34509089589118958</v>
      </c>
      <c r="M211" t="s">
        <v>158</v>
      </c>
      <c r="N211">
        <v>0.34691321849822998</v>
      </c>
      <c r="O211" s="17">
        <v>4.1702217422425747E-3</v>
      </c>
      <c r="P211" s="17">
        <v>4.175196960568428E-2</v>
      </c>
      <c r="Q211" s="17">
        <v>1.0653578210622072E-3</v>
      </c>
      <c r="R211">
        <v>4.5007627457380295E-2</v>
      </c>
      <c r="S211">
        <v>2.9413655400276184E-2</v>
      </c>
      <c r="U211" s="17">
        <v>2.1044520661234856E-2</v>
      </c>
      <c r="AG211" t="s">
        <v>166</v>
      </c>
      <c r="AH211">
        <v>86.556739807128906</v>
      </c>
      <c r="AI211">
        <v>13</v>
      </c>
      <c r="AJ211" t="s">
        <v>166</v>
      </c>
      <c r="AK211">
        <v>26.75477409362793</v>
      </c>
      <c r="AL211">
        <v>13</v>
      </c>
      <c r="AM211">
        <f>+AK211/SQRT(AL211)</f>
        <v>7.4204392198485447</v>
      </c>
      <c r="AN211" t="s">
        <v>167</v>
      </c>
      <c r="AO211">
        <f>+AQ211+AM211</f>
        <v>34.175213313476476</v>
      </c>
      <c r="AP211">
        <f>+AQ211-AM211</f>
        <v>19.334334873779383</v>
      </c>
      <c r="AQ211">
        <v>26.75477409362793</v>
      </c>
    </row>
    <row r="212" spans="2:43">
      <c r="B212" t="s">
        <v>104</v>
      </c>
      <c r="C212">
        <v>1</v>
      </c>
      <c r="D212">
        <v>9.2233240604400635E-2</v>
      </c>
      <c r="E212">
        <v>77</v>
      </c>
      <c r="F212">
        <v>2.9253575950860977E-2</v>
      </c>
      <c r="G212">
        <v>3.1528878211975098</v>
      </c>
      <c r="H212">
        <v>7.9743824899196625E-2</v>
      </c>
      <c r="J212">
        <v>0.38405259450276691</v>
      </c>
      <c r="K212">
        <v>0.21128074328104657</v>
      </c>
      <c r="L212">
        <v>0.29766666889190674</v>
      </c>
      <c r="M212" t="s">
        <v>163</v>
      </c>
      <c r="N212">
        <v>0.1373293399810791</v>
      </c>
      <c r="O212">
        <v>0.5185844898223877</v>
      </c>
      <c r="P212">
        <v>0.71661406755447388</v>
      </c>
      <c r="Q212">
        <v>0.29103583097457886</v>
      </c>
      <c r="R212">
        <v>0.65909832715988159</v>
      </c>
      <c r="S212">
        <v>0.85482752323150635</v>
      </c>
      <c r="T212" s="17">
        <v>2.1044520661234856E-2</v>
      </c>
      <c r="AG212" t="s">
        <v>169</v>
      </c>
      <c r="AH212">
        <v>25.670106887817383</v>
      </c>
      <c r="AI212">
        <v>14</v>
      </c>
      <c r="AJ212" t="s">
        <v>169</v>
      </c>
      <c r="AK212">
        <v>13.231386184692383</v>
      </c>
      <c r="AL212">
        <v>14</v>
      </c>
      <c r="AM212">
        <f>+AK212/SQRT(AL212)</f>
        <v>3.5362367039437808</v>
      </c>
      <c r="AN212" t="s">
        <v>170</v>
      </c>
      <c r="AO212">
        <f>+AQ212+AM212</f>
        <v>16.767622888636165</v>
      </c>
      <c r="AP212">
        <f>+AQ212-AM212</f>
        <v>9.6951494807486025</v>
      </c>
      <c r="AQ212">
        <v>13.231386184692383</v>
      </c>
    </row>
    <row r="213" spans="2:43">
      <c r="B213" t="s">
        <v>105</v>
      </c>
      <c r="C213">
        <v>3</v>
      </c>
      <c r="D213">
        <v>5.9653040021657944E-2</v>
      </c>
      <c r="E213">
        <v>77</v>
      </c>
      <c r="F213">
        <v>2.9253575950860977E-2</v>
      </c>
      <c r="G213">
        <v>2.0391709804534912</v>
      </c>
      <c r="H213">
        <v>0.11534550786018372</v>
      </c>
      <c r="I213" t="s">
        <v>165</v>
      </c>
      <c r="J213">
        <v>0.18565848131919124</v>
      </c>
      <c r="K213">
        <v>0.1391034160063245</v>
      </c>
      <c r="L213">
        <v>0.16238094866275787</v>
      </c>
      <c r="AG213" t="s">
        <v>171</v>
      </c>
      <c r="AH213">
        <v>37.320003509521484</v>
      </c>
      <c r="AI213">
        <v>14</v>
      </c>
      <c r="AJ213" t="s">
        <v>171</v>
      </c>
      <c r="AK213">
        <v>35.454776763916016</v>
      </c>
      <c r="AL213">
        <v>14</v>
      </c>
      <c r="AM213">
        <f>+AK213/SQRT(AL213)</f>
        <v>9.4756876696519612</v>
      </c>
      <c r="AN213" t="s">
        <v>172</v>
      </c>
      <c r="AO213">
        <f>+AQ213+AM213</f>
        <v>44.930464433567977</v>
      </c>
      <c r="AP213">
        <f>+AQ213-AM213</f>
        <v>25.979089094264054</v>
      </c>
      <c r="AQ213">
        <v>35.454776763916016</v>
      </c>
    </row>
    <row r="214" spans="2:43">
      <c r="B214" s="17" t="s">
        <v>106</v>
      </c>
      <c r="C214">
        <v>3</v>
      </c>
      <c r="D214">
        <v>9.4152644276618958E-2</v>
      </c>
      <c r="E214">
        <v>77</v>
      </c>
      <c r="F214">
        <v>2.9253575950860977E-2</v>
      </c>
      <c r="G214">
        <v>3.2185003757476807</v>
      </c>
      <c r="H214" s="17">
        <v>2.7304846793413162E-2</v>
      </c>
      <c r="I214" t="s">
        <v>167</v>
      </c>
      <c r="J214">
        <v>0.23881384749100409</v>
      </c>
      <c r="K214">
        <v>0.17833998780562677</v>
      </c>
      <c r="L214">
        <v>0.20857691764831543</v>
      </c>
      <c r="AG214" t="s">
        <v>173</v>
      </c>
      <c r="AH214">
        <v>51.735813140869141</v>
      </c>
      <c r="AI214">
        <v>48</v>
      </c>
      <c r="AJ214" t="s">
        <v>173</v>
      </c>
      <c r="AK214">
        <v>37.847972869873047</v>
      </c>
      <c r="AL214">
        <v>48</v>
      </c>
    </row>
    <row r="215" spans="2:43">
      <c r="I215" t="s">
        <v>170</v>
      </c>
      <c r="J215">
        <v>0.31206843035092258</v>
      </c>
      <c r="K215">
        <v>0.21693155391345117</v>
      </c>
      <c r="L215">
        <v>0.26449999213218689</v>
      </c>
      <c r="M215" t="s">
        <v>151</v>
      </c>
      <c r="P215" t="s">
        <v>168</v>
      </c>
    </row>
    <row r="216" spans="2:43">
      <c r="I216" t="s">
        <v>172</v>
      </c>
      <c r="J216">
        <v>0.45941002904043798</v>
      </c>
      <c r="K216">
        <v>0.35394893349542017</v>
      </c>
      <c r="L216">
        <v>0.40667948126792908</v>
      </c>
      <c r="M216" t="s">
        <v>154</v>
      </c>
      <c r="P216" t="s">
        <v>154</v>
      </c>
    </row>
    <row r="217" spans="2:43">
      <c r="N217" t="s">
        <v>99</v>
      </c>
      <c r="O217" t="s">
        <v>99</v>
      </c>
      <c r="Q217" t="s">
        <v>99</v>
      </c>
      <c r="R217" t="s">
        <v>99</v>
      </c>
    </row>
    <row r="218" spans="2:43">
      <c r="N218" t="s">
        <v>36</v>
      </c>
      <c r="O218" t="s">
        <v>75</v>
      </c>
      <c r="Q218" t="s">
        <v>36</v>
      </c>
      <c r="R218" t="s">
        <v>75</v>
      </c>
    </row>
    <row r="219" spans="2:43">
      <c r="M219" t="s">
        <v>176</v>
      </c>
      <c r="N219">
        <v>0.41049998998641968</v>
      </c>
      <c r="O219">
        <v>4</v>
      </c>
      <c r="P219" t="s">
        <v>176</v>
      </c>
      <c r="Q219">
        <v>0.21667410433292389</v>
      </c>
      <c r="R219">
        <v>4</v>
      </c>
    </row>
    <row r="220" spans="2:43">
      <c r="M220" t="s">
        <v>178</v>
      </c>
      <c r="N220">
        <v>0.22529630362987518</v>
      </c>
      <c r="O220">
        <v>9</v>
      </c>
      <c r="P220" t="s">
        <v>178</v>
      </c>
      <c r="Q220">
        <v>0.14528836309909821</v>
      </c>
      <c r="R220">
        <v>9</v>
      </c>
    </row>
    <row r="221" spans="2:43">
      <c r="M221" t="s">
        <v>180</v>
      </c>
      <c r="N221">
        <v>0.3075612485408783</v>
      </c>
      <c r="O221">
        <v>9</v>
      </c>
      <c r="P221" t="s">
        <v>180</v>
      </c>
      <c r="Q221">
        <v>0.17714230716228485</v>
      </c>
      <c r="R221">
        <v>9</v>
      </c>
    </row>
    <row r="222" spans="2:43">
      <c r="M222" t="s">
        <v>182</v>
      </c>
      <c r="N222">
        <v>0.18700151145458221</v>
      </c>
      <c r="O222">
        <v>17</v>
      </c>
      <c r="P222" t="s">
        <v>182</v>
      </c>
      <c r="Q222">
        <v>0.11000589281320572</v>
      </c>
      <c r="R222">
        <v>17</v>
      </c>
    </row>
    <row r="223" spans="2:43">
      <c r="M223" t="s">
        <v>184</v>
      </c>
      <c r="N223">
        <v>0.31575000286102295</v>
      </c>
      <c r="O223">
        <v>10</v>
      </c>
      <c r="P223" t="s">
        <v>184</v>
      </c>
      <c r="Q223">
        <v>0.17352381348609924</v>
      </c>
      <c r="R223">
        <v>10</v>
      </c>
    </row>
    <row r="224" spans="2:43">
      <c r="M224" t="s">
        <v>186</v>
      </c>
      <c r="N224">
        <v>0.29121428728103638</v>
      </c>
      <c r="O224">
        <v>14</v>
      </c>
      <c r="P224" t="s">
        <v>186</v>
      </c>
      <c r="Q224">
        <v>0.16199129819869995</v>
      </c>
      <c r="R224">
        <v>14</v>
      </c>
    </row>
    <row r="225" spans="1:19">
      <c r="M225" t="s">
        <v>188</v>
      </c>
      <c r="N225">
        <v>0.48546296358108521</v>
      </c>
      <c r="O225">
        <v>9</v>
      </c>
      <c r="P225" t="s">
        <v>188</v>
      </c>
      <c r="Q225">
        <v>0.22427165508270264</v>
      </c>
      <c r="R225">
        <v>9</v>
      </c>
    </row>
    <row r="226" spans="1:19">
      <c r="M226" t="s">
        <v>190</v>
      </c>
      <c r="N226">
        <v>0.27666667103767395</v>
      </c>
      <c r="O226">
        <v>13</v>
      </c>
      <c r="P226" t="s">
        <v>190</v>
      </c>
      <c r="Q226">
        <v>0.18258075416088104</v>
      </c>
      <c r="R226">
        <v>13</v>
      </c>
    </row>
    <row r="227" spans="1:19">
      <c r="M227" t="s">
        <v>173</v>
      </c>
      <c r="N227">
        <v>0.29196560382843018</v>
      </c>
      <c r="O227">
        <v>85</v>
      </c>
      <c r="P227" t="s">
        <v>173</v>
      </c>
      <c r="Q227">
        <v>0.1825832724571228</v>
      </c>
      <c r="R227">
        <v>85</v>
      </c>
    </row>
    <row r="229" spans="1:19">
      <c r="B229" t="s">
        <v>151</v>
      </c>
      <c r="F229" t="s">
        <v>168</v>
      </c>
    </row>
    <row r="230" spans="1:19">
      <c r="B230" t="s">
        <v>154</v>
      </c>
      <c r="F230" t="s">
        <v>154</v>
      </c>
      <c r="L230" t="s">
        <v>91</v>
      </c>
      <c r="M230" s="17" t="s">
        <v>274</v>
      </c>
    </row>
    <row r="231" spans="1:19">
      <c r="C231" t="s">
        <v>99</v>
      </c>
      <c r="D231" t="s">
        <v>99</v>
      </c>
      <c r="G231" t="s">
        <v>99</v>
      </c>
      <c r="H231" t="s">
        <v>99</v>
      </c>
      <c r="M231" t="s">
        <v>92</v>
      </c>
    </row>
    <row r="232" spans="1:19">
      <c r="C232" t="s">
        <v>36</v>
      </c>
      <c r="D232" t="s">
        <v>75</v>
      </c>
      <c r="G232" t="s">
        <v>36</v>
      </c>
      <c r="H232" t="s">
        <v>75</v>
      </c>
      <c r="I232" t="s">
        <v>80</v>
      </c>
      <c r="J232" t="s">
        <v>273</v>
      </c>
      <c r="K232" t="s">
        <v>238</v>
      </c>
      <c r="L232" t="s">
        <v>27</v>
      </c>
      <c r="M232" t="s">
        <v>94</v>
      </c>
    </row>
    <row r="233" spans="1:19">
      <c r="A233">
        <f>+(C233+C237)/2</f>
        <v>0.29227381199598312</v>
      </c>
      <c r="B233" t="s">
        <v>175</v>
      </c>
      <c r="C233">
        <v>0.42216667532920837</v>
      </c>
      <c r="D233">
        <v>6</v>
      </c>
      <c r="F233" t="s">
        <v>175</v>
      </c>
      <c r="G233">
        <v>0.18105293810367584</v>
      </c>
      <c r="H233">
        <v>6</v>
      </c>
      <c r="I233">
        <f>+G233/SQRT(H233)</f>
        <v>7.3914552464285271E-2</v>
      </c>
      <c r="J233">
        <f>+L233+I233</f>
        <v>0.49608122779349362</v>
      </c>
      <c r="K233">
        <f>+L233-I233</f>
        <v>0.34825212286492313</v>
      </c>
      <c r="L233">
        <v>0.42216667532920837</v>
      </c>
      <c r="N233" t="s">
        <v>97</v>
      </c>
      <c r="O233" t="s">
        <v>98</v>
      </c>
      <c r="P233" t="s">
        <v>97</v>
      </c>
      <c r="Q233" t="s">
        <v>98</v>
      </c>
      <c r="R233" t="s">
        <v>99</v>
      </c>
      <c r="S233" t="s">
        <v>99</v>
      </c>
    </row>
    <row r="234" spans="1:19">
      <c r="A234">
        <f>+(C234+C238)/2</f>
        <v>0.23041345179080963</v>
      </c>
      <c r="B234" t="s">
        <v>177</v>
      </c>
      <c r="C234">
        <v>0.25224998593330383</v>
      </c>
      <c r="D234">
        <v>12</v>
      </c>
      <c r="F234" t="s">
        <v>177</v>
      </c>
      <c r="G234">
        <v>0.17874942719936371</v>
      </c>
      <c r="H234">
        <v>12</v>
      </c>
      <c r="I234">
        <f t="shared" ref="I234:I240" si="7">+G234/SQRT(H234)</f>
        <v>5.160051495552203E-2</v>
      </c>
      <c r="J234">
        <f t="shared" ref="J234:J240" si="8">+L234+I234</f>
        <v>0.30385050088882587</v>
      </c>
      <c r="K234">
        <f t="shared" ref="K234:K240" si="9">+L234-I234</f>
        <v>0.2006494709777818</v>
      </c>
      <c r="L234">
        <v>0.25224998593330383</v>
      </c>
      <c r="N234" t="s">
        <v>100</v>
      </c>
      <c r="O234" t="s">
        <v>100</v>
      </c>
      <c r="P234" t="s">
        <v>101</v>
      </c>
      <c r="Q234" t="s">
        <v>101</v>
      </c>
      <c r="R234" t="s">
        <v>102</v>
      </c>
      <c r="S234" t="s">
        <v>103</v>
      </c>
    </row>
    <row r="235" spans="1:19">
      <c r="A235">
        <f>+(C235+C239)/2</f>
        <v>0.30479544401168823</v>
      </c>
      <c r="B235" t="s">
        <v>239</v>
      </c>
      <c r="C235">
        <v>0.34509089589118958</v>
      </c>
      <c r="D235">
        <v>11</v>
      </c>
      <c r="F235" t="s">
        <v>239</v>
      </c>
      <c r="G235">
        <v>0.14965055882930756</v>
      </c>
      <c r="H235">
        <v>11</v>
      </c>
      <c r="I235">
        <f t="shared" si="7"/>
        <v>4.512134120943824E-2</v>
      </c>
      <c r="J235">
        <f t="shared" si="8"/>
        <v>0.3902122371006278</v>
      </c>
      <c r="K235">
        <f t="shared" si="9"/>
        <v>0.29996955468175135</v>
      </c>
      <c r="L235">
        <v>0.34509089589118958</v>
      </c>
      <c r="M235" t="s">
        <v>104</v>
      </c>
      <c r="N235">
        <v>3</v>
      </c>
      <c r="O235">
        <v>4849.25830078125</v>
      </c>
      <c r="P235">
        <v>82</v>
      </c>
      <c r="Q235">
        <v>4249.4140625</v>
      </c>
      <c r="R235">
        <v>1.1411592960357666</v>
      </c>
      <c r="S235">
        <v>0.33744549751281738</v>
      </c>
    </row>
    <row r="236" spans="1:19">
      <c r="A236">
        <f>+(C236+C240)/2</f>
        <v>0.35217307507991791</v>
      </c>
      <c r="B236" t="s">
        <v>240</v>
      </c>
      <c r="C236">
        <v>0.29766666889190674</v>
      </c>
      <c r="D236">
        <v>9</v>
      </c>
      <c r="F236" t="s">
        <v>240</v>
      </c>
      <c r="G236">
        <v>0.25915777683258057</v>
      </c>
      <c r="H236">
        <v>9</v>
      </c>
      <c r="I236">
        <f t="shared" si="7"/>
        <v>8.6385925610860184E-2</v>
      </c>
      <c r="J236">
        <f t="shared" si="8"/>
        <v>0.38405259450276691</v>
      </c>
      <c r="K236">
        <f t="shared" si="9"/>
        <v>0.21128074328104657</v>
      </c>
      <c r="L236">
        <v>0.29766666889190674</v>
      </c>
      <c r="M236" t="s">
        <v>105</v>
      </c>
      <c r="N236">
        <v>1</v>
      </c>
      <c r="O236">
        <v>13308.6650390625</v>
      </c>
      <c r="P236">
        <v>82</v>
      </c>
      <c r="Q236">
        <v>4249.4140625</v>
      </c>
      <c r="R236">
        <v>3.1318821907043457</v>
      </c>
      <c r="S236">
        <v>8.0492518842220306E-2</v>
      </c>
    </row>
    <row r="237" spans="1:19">
      <c r="B237" t="s">
        <v>179</v>
      </c>
      <c r="C237">
        <v>0.16238094866275787</v>
      </c>
      <c r="D237">
        <v>7</v>
      </c>
      <c r="F237" t="s">
        <v>179</v>
      </c>
      <c r="G237">
        <v>6.1586562544107437E-2</v>
      </c>
      <c r="H237">
        <v>7</v>
      </c>
      <c r="I237">
        <f t="shared" si="7"/>
        <v>2.327753265643338E-2</v>
      </c>
      <c r="J237">
        <f t="shared" si="8"/>
        <v>0.18565848131919124</v>
      </c>
      <c r="K237">
        <f t="shared" si="9"/>
        <v>0.1391034160063245</v>
      </c>
      <c r="L237">
        <v>0.16238094866275787</v>
      </c>
      <c r="M237" t="s">
        <v>106</v>
      </c>
      <c r="N237">
        <v>3</v>
      </c>
      <c r="O237">
        <v>4204.79931640625</v>
      </c>
      <c r="P237">
        <v>82</v>
      </c>
      <c r="Q237">
        <v>4249.4140625</v>
      </c>
      <c r="R237">
        <v>0.98950093984603882</v>
      </c>
      <c r="S237">
        <v>0.40196514129638672</v>
      </c>
    </row>
    <row r="238" spans="1:19">
      <c r="B238" t="s">
        <v>181</v>
      </c>
      <c r="C238">
        <v>0.20857691764831543</v>
      </c>
      <c r="D238">
        <v>14</v>
      </c>
      <c r="F238" t="s">
        <v>181</v>
      </c>
      <c r="G238">
        <v>0.11313623189926147</v>
      </c>
      <c r="H238">
        <v>14</v>
      </c>
      <c r="I238">
        <f t="shared" si="7"/>
        <v>3.0236929842688665E-2</v>
      </c>
      <c r="J238">
        <f t="shared" si="8"/>
        <v>0.23881384749100409</v>
      </c>
      <c r="K238">
        <f t="shared" si="9"/>
        <v>0.17833998780562677</v>
      </c>
      <c r="L238">
        <v>0.20857691764831543</v>
      </c>
    </row>
    <row r="239" spans="1:19">
      <c r="B239" t="s">
        <v>241</v>
      </c>
      <c r="C239">
        <v>0.26449999213218689</v>
      </c>
      <c r="D239">
        <v>13</v>
      </c>
      <c r="F239" t="s">
        <v>241</v>
      </c>
      <c r="G239">
        <v>0.17151044309139252</v>
      </c>
      <c r="H239">
        <v>13</v>
      </c>
      <c r="I239">
        <f t="shared" si="7"/>
        <v>4.7568438218735715E-2</v>
      </c>
      <c r="J239">
        <f t="shared" si="8"/>
        <v>0.31206843035092258</v>
      </c>
      <c r="K239">
        <f t="shared" si="9"/>
        <v>0.21693155391345117</v>
      </c>
      <c r="L239">
        <v>0.26449999213218689</v>
      </c>
    </row>
    <row r="240" spans="1:19">
      <c r="B240" t="s">
        <v>242</v>
      </c>
      <c r="C240">
        <v>0.40667948126792908</v>
      </c>
      <c r="D240">
        <v>13</v>
      </c>
      <c r="F240" t="s">
        <v>242</v>
      </c>
      <c r="G240">
        <v>0.19012269377708435</v>
      </c>
      <c r="H240">
        <v>13</v>
      </c>
      <c r="I240">
        <f t="shared" si="7"/>
        <v>5.2730547772508921E-2</v>
      </c>
      <c r="J240">
        <f t="shared" si="8"/>
        <v>0.45941002904043798</v>
      </c>
      <c r="K240">
        <f t="shared" si="9"/>
        <v>0.35394893349542017</v>
      </c>
      <c r="L240">
        <v>0.40667948126792908</v>
      </c>
    </row>
    <row r="241" spans="1:8">
      <c r="B241" t="s">
        <v>173</v>
      </c>
      <c r="C241">
        <v>0.29196560382843018</v>
      </c>
      <c r="D241">
        <v>85</v>
      </c>
      <c r="F241" t="s">
        <v>173</v>
      </c>
      <c r="G241">
        <v>0.1825832724571228</v>
      </c>
      <c r="H241">
        <v>85</v>
      </c>
    </row>
    <row r="244" spans="1:8">
      <c r="A244" t="s">
        <v>91</v>
      </c>
      <c r="B244" s="17" t="s">
        <v>275</v>
      </c>
    </row>
    <row r="245" spans="1:8">
      <c r="B245" t="s">
        <v>92</v>
      </c>
    </row>
    <row r="246" spans="1:8">
      <c r="B246" t="s">
        <v>215</v>
      </c>
    </row>
    <row r="247" spans="1:8">
      <c r="C247" t="s">
        <v>97</v>
      </c>
      <c r="D247" t="s">
        <v>98</v>
      </c>
      <c r="E247" t="s">
        <v>97</v>
      </c>
      <c r="F247" t="s">
        <v>98</v>
      </c>
      <c r="G247" t="s">
        <v>99</v>
      </c>
      <c r="H247" t="s">
        <v>99</v>
      </c>
    </row>
    <row r="248" spans="1:8">
      <c r="C248" t="s">
        <v>100</v>
      </c>
      <c r="D248" t="s">
        <v>100</v>
      </c>
      <c r="E248" t="s">
        <v>101</v>
      </c>
      <c r="F248" t="s">
        <v>101</v>
      </c>
      <c r="G248" t="s">
        <v>102</v>
      </c>
      <c r="H248" t="s">
        <v>103</v>
      </c>
    </row>
    <row r="249" spans="1:8">
      <c r="B249" t="s">
        <v>104</v>
      </c>
      <c r="C249">
        <v>1</v>
      </c>
      <c r="D249">
        <v>7126.60546875</v>
      </c>
      <c r="E249">
        <v>82</v>
      </c>
      <c r="F249">
        <v>4288.37841796875</v>
      </c>
      <c r="G249">
        <v>1.6618415117263794</v>
      </c>
      <c r="H249">
        <v>0.20097959041595459</v>
      </c>
    </row>
    <row r="250" spans="1:8">
      <c r="B250" t="s">
        <v>105</v>
      </c>
      <c r="C250">
        <v>3</v>
      </c>
      <c r="D250">
        <v>3647.9013671875</v>
      </c>
      <c r="E250">
        <v>82</v>
      </c>
      <c r="F250">
        <v>4288.37841796875</v>
      </c>
      <c r="G250">
        <v>0.85064822435379028</v>
      </c>
      <c r="H250">
        <v>0.47020787000656128</v>
      </c>
    </row>
    <row r="251" spans="1:8">
      <c r="B251" t="s">
        <v>106</v>
      </c>
      <c r="C251">
        <v>3</v>
      </c>
      <c r="D251">
        <v>3858.412109375</v>
      </c>
      <c r="E251">
        <v>82</v>
      </c>
      <c r="F251">
        <v>4288.37841796875</v>
      </c>
      <c r="G251">
        <v>0.89973682165145874</v>
      </c>
      <c r="H251">
        <v>0.44504004716873169</v>
      </c>
    </row>
  </sheetData>
  <phoneticPr fontId="11" type="noConversion"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  <legacyDrawing r:id="rId3"/>
  <oleObjects>
    <oleObject progId="STATISTICAGraph" shapeId="2051" r:id="rId4"/>
    <oleObject progId="STATISTICAGraph" shapeId="2052" r:id="rId5"/>
    <oleObject progId="STATISTICAGraph" shapeId="2053" r:id="rId6"/>
    <oleObject progId="STATISTICAGraph" shapeId="2056" r:id="rId7"/>
    <oleObject progId="STATISTICAGraph" shapeId="2057" r:id="rId8"/>
    <oleObject progId="STATISTICAGraph" shapeId="2058" r:id="rId9"/>
    <oleObject progId="STATISTICAGraph" shapeId="2059" r:id="rId10"/>
    <oleObject progId="STATISTICAGraph" shapeId="2060" r:id="rId11"/>
    <oleObject progId="STATISTICAGraph" shapeId="2062" r:id="rId12"/>
    <oleObject progId="STATISTICAGraph" shapeId="2063" r:id="rId13"/>
    <oleObject progId="STATISTICAGraph" shapeId="2064" r:id="rId14"/>
    <oleObject progId="STATISTICAGraph" shapeId="2067" r:id="rId15"/>
    <oleObject progId="STATISTICAGraph" shapeId="2069" r:id="rId16"/>
    <oleObject progId="STATISTICAGraph" shapeId="2070" r:id="rId17"/>
    <oleObject progId="STATISTICAGraph" shapeId="2073" r:id="rId18"/>
    <oleObject progId="STATISTICAGraph" shapeId="2074" r:id="rId19"/>
    <oleObject progId="STATISTICAGraph" shapeId="2076" r:id="rId20"/>
    <oleObject progId="STATISTICAGraph" shapeId="2078" r:id="rId21"/>
    <oleObject progId="STATISTICAGraph" shapeId="2080" r:id="rId22"/>
    <oleObject progId="STATISTICAGraph" shapeId="2081" r:id="rId23"/>
  </oleObjects>
</worksheet>
</file>

<file path=xl/worksheets/sheet6.xml><?xml version="1.0" encoding="utf-8"?>
<worksheet xmlns="http://schemas.openxmlformats.org/spreadsheetml/2006/main" xmlns:r="http://schemas.openxmlformats.org/officeDocument/2006/relationships">
  <dimension ref="A2:H71"/>
  <sheetViews>
    <sheetView workbookViewId="0"/>
  </sheetViews>
  <sheetFormatPr baseColWidth="10" defaultRowHeight="12.75"/>
  <sheetData>
    <row r="2" spans="1:8">
      <c r="A2" t="s">
        <v>91</v>
      </c>
      <c r="B2" t="s">
        <v>276</v>
      </c>
    </row>
    <row r="3" spans="1:8">
      <c r="B3" t="s">
        <v>277</v>
      </c>
    </row>
    <row r="4" spans="1:8">
      <c r="B4" t="s">
        <v>278</v>
      </c>
    </row>
    <row r="5" spans="1:8">
      <c r="C5" t="s">
        <v>99</v>
      </c>
      <c r="D5" t="s">
        <v>279</v>
      </c>
      <c r="E5" t="s">
        <v>99</v>
      </c>
      <c r="F5" t="s">
        <v>279</v>
      </c>
      <c r="G5" t="s">
        <v>99</v>
      </c>
      <c r="H5" t="s">
        <v>99</v>
      </c>
    </row>
    <row r="6" spans="1:8">
      <c r="C6" t="s">
        <v>280</v>
      </c>
      <c r="D6" t="s">
        <v>281</v>
      </c>
      <c r="E6" t="s">
        <v>74</v>
      </c>
      <c r="F6" t="s">
        <v>282</v>
      </c>
      <c r="G6" t="s">
        <v>283</v>
      </c>
      <c r="H6" t="s">
        <v>103</v>
      </c>
    </row>
    <row r="7" spans="1:8">
      <c r="B7" t="s">
        <v>284</v>
      </c>
      <c r="E7">
        <v>103.07582989727018</v>
      </c>
      <c r="F7">
        <v>16.604870408703345</v>
      </c>
      <c r="G7">
        <v>6.2075660550318776</v>
      </c>
      <c r="H7">
        <v>1.4443934936991809E-8</v>
      </c>
    </row>
    <row r="8" spans="1:8">
      <c r="B8" s="17" t="s">
        <v>82</v>
      </c>
      <c r="C8">
        <v>0.48557708358133794</v>
      </c>
      <c r="D8">
        <v>9.0166211526661488E-2</v>
      </c>
      <c r="E8">
        <v>43.929390048035742</v>
      </c>
      <c r="F8">
        <v>8.1571944171968305</v>
      </c>
      <c r="G8">
        <v>5.3853552828684208</v>
      </c>
      <c r="H8" s="17">
        <v>5.3146885647947784E-7</v>
      </c>
    </row>
    <row r="23" spans="1:8">
      <c r="A23" t="s">
        <v>91</v>
      </c>
      <c r="B23" t="s">
        <v>285</v>
      </c>
    </row>
    <row r="24" spans="1:8">
      <c r="B24" t="s">
        <v>286</v>
      </c>
    </row>
    <row r="25" spans="1:8">
      <c r="B25" t="s">
        <v>287</v>
      </c>
    </row>
    <row r="26" spans="1:8">
      <c r="C26" t="s">
        <v>99</v>
      </c>
      <c r="D26" t="s">
        <v>279</v>
      </c>
      <c r="E26" t="s">
        <v>99</v>
      </c>
      <c r="F26" t="s">
        <v>279</v>
      </c>
      <c r="G26" t="s">
        <v>99</v>
      </c>
      <c r="H26" t="s">
        <v>99</v>
      </c>
    </row>
    <row r="27" spans="1:8">
      <c r="C27" t="s">
        <v>280</v>
      </c>
      <c r="D27" t="s">
        <v>281</v>
      </c>
      <c r="E27" t="s">
        <v>74</v>
      </c>
      <c r="F27" t="s">
        <v>282</v>
      </c>
      <c r="G27" t="s">
        <v>288</v>
      </c>
      <c r="H27" t="s">
        <v>103</v>
      </c>
    </row>
    <row r="28" spans="1:8">
      <c r="B28" t="s">
        <v>284</v>
      </c>
      <c r="E28">
        <v>99.971828850940568</v>
      </c>
      <c r="F28">
        <v>15.356380507751334</v>
      </c>
      <c r="G28">
        <v>6.5101166775906911</v>
      </c>
      <c r="H28">
        <v>4.9608871677264688E-8</v>
      </c>
    </row>
    <row r="29" spans="1:8">
      <c r="B29" s="17" t="s">
        <v>82</v>
      </c>
      <c r="C29">
        <v>-0.43955069750072945</v>
      </c>
      <c r="D29">
        <v>0.13243498686612581</v>
      </c>
      <c r="E29">
        <v>-24.724742587282766</v>
      </c>
      <c r="F29">
        <v>7.4494727876292366</v>
      </c>
      <c r="G29">
        <v>-3.3189922685993607</v>
      </c>
      <c r="H29" s="17">
        <v>1.7731530824676156E-3</v>
      </c>
    </row>
    <row r="44" spans="1:8">
      <c r="A44" t="s">
        <v>91</v>
      </c>
      <c r="B44" t="s">
        <v>289</v>
      </c>
    </row>
    <row r="45" spans="1:8">
      <c r="B45" t="s">
        <v>290</v>
      </c>
    </row>
    <row r="46" spans="1:8">
      <c r="B46" t="s">
        <v>291</v>
      </c>
    </row>
    <row r="47" spans="1:8">
      <c r="C47" t="s">
        <v>99</v>
      </c>
      <c r="D47" t="s">
        <v>279</v>
      </c>
      <c r="E47" t="s">
        <v>99</v>
      </c>
      <c r="F47" t="s">
        <v>279</v>
      </c>
      <c r="G47" t="s">
        <v>99</v>
      </c>
      <c r="H47" t="s">
        <v>99</v>
      </c>
    </row>
    <row r="48" spans="1:8">
      <c r="C48" t="s">
        <v>280</v>
      </c>
      <c r="D48" t="s">
        <v>281</v>
      </c>
      <c r="E48" t="s">
        <v>74</v>
      </c>
      <c r="F48" t="s">
        <v>282</v>
      </c>
      <c r="G48" t="s">
        <v>292</v>
      </c>
      <c r="H48" t="s">
        <v>103</v>
      </c>
    </row>
    <row r="49" spans="2:8">
      <c r="B49" t="s">
        <v>284</v>
      </c>
      <c r="E49">
        <v>5.8240499293314534E-2</v>
      </c>
      <c r="F49">
        <v>1.8237274427322776E-2</v>
      </c>
      <c r="G49">
        <v>3.1934870270998172</v>
      </c>
      <c r="H49">
        <v>1.9946710672229528E-3</v>
      </c>
    </row>
    <row r="50" spans="2:8">
      <c r="B50" s="17" t="s">
        <v>84</v>
      </c>
      <c r="C50">
        <v>0.28846900975115097</v>
      </c>
      <c r="D50">
        <v>0.10573699714865425</v>
      </c>
      <c r="E50">
        <v>2.3028696661766185E-2</v>
      </c>
      <c r="F50">
        <v>8.4410635144584346E-3</v>
      </c>
      <c r="G50">
        <v>2.7281747877291824</v>
      </c>
      <c r="H50" s="17">
        <v>7.789253257215023E-3</v>
      </c>
    </row>
    <row r="71" spans="2:8">
      <c r="B71" s="17"/>
      <c r="H71" s="17"/>
    </row>
  </sheetData>
  <phoneticPr fontId="11" type="noConversion"/>
  <pageMargins left="0.75" right="0.75" top="1" bottom="1" header="0.511811024" footer="0.511811024"/>
  <headerFooter alignWithMargins="0">
    <oddHeader>&amp;A</oddHeader>
    <oddFooter>Página &amp;P</oddFooter>
  </headerFooter>
  <legacyDrawing r:id="rId1"/>
  <oleObjects>
    <oleObject progId="STATISTICAGraph" shapeId="3074" r:id="rId2"/>
    <oleObject progId="STATISTICAGraph" shapeId="3075" r:id="rId3"/>
    <oleObject progId="STATISTICAGraph" shapeId="3076" r:id="rId4"/>
  </oleObjects>
</worksheet>
</file>

<file path=xl/worksheets/sheet7.xml><?xml version="1.0" encoding="utf-8"?>
<worksheet xmlns="http://schemas.openxmlformats.org/spreadsheetml/2006/main" xmlns:r="http://schemas.openxmlformats.org/officeDocument/2006/relationships">
  <dimension ref="A1:O49"/>
  <sheetViews>
    <sheetView workbookViewId="0">
      <selection activeCell="A20" sqref="A20"/>
    </sheetView>
  </sheetViews>
  <sheetFormatPr baseColWidth="10" defaultRowHeight="12.75"/>
  <sheetData>
    <row r="1" spans="1:15">
      <c r="N1" t="s">
        <v>161</v>
      </c>
      <c r="O1" t="s">
        <v>293</v>
      </c>
    </row>
    <row r="2" spans="1:15">
      <c r="N2" t="s">
        <v>294</v>
      </c>
      <c r="O2" t="s">
        <v>295</v>
      </c>
    </row>
    <row r="3" spans="1:15">
      <c r="M3" t="s">
        <v>167</v>
      </c>
      <c r="N3" s="15">
        <v>159.4296875</v>
      </c>
      <c r="O3">
        <f>+(N3-K2)/30</f>
        <v>5.3143229166666668</v>
      </c>
    </row>
    <row r="4" spans="1:15">
      <c r="A4" t="s">
        <v>296</v>
      </c>
      <c r="M4" t="s">
        <v>170</v>
      </c>
      <c r="N4" s="15">
        <v>166.11138916015625</v>
      </c>
      <c r="O4">
        <f>+(N4-K3)/30</f>
        <v>5.5370463053385413</v>
      </c>
    </row>
    <row r="5" spans="1:15">
      <c r="A5" t="s">
        <v>92</v>
      </c>
      <c r="M5" t="s">
        <v>165</v>
      </c>
      <c r="N5" s="15">
        <v>180.02299499511719</v>
      </c>
      <c r="O5">
        <f>+(N5-K4)/30</f>
        <v>6.0007664998372396</v>
      </c>
    </row>
    <row r="6" spans="1:15">
      <c r="A6" t="s">
        <v>96</v>
      </c>
      <c r="M6" t="s">
        <v>172</v>
      </c>
      <c r="N6" s="15">
        <v>249.31349182128906</v>
      </c>
      <c r="O6">
        <f>+(N6-K5)/30</f>
        <v>8.3104497273763016</v>
      </c>
    </row>
    <row r="7" spans="1:15">
      <c r="B7" t="s">
        <v>97</v>
      </c>
      <c r="C7" t="s">
        <v>98</v>
      </c>
      <c r="D7" t="s">
        <v>97</v>
      </c>
      <c r="E7" t="s">
        <v>98</v>
      </c>
      <c r="F7" t="s">
        <v>99</v>
      </c>
      <c r="G7" t="s">
        <v>99</v>
      </c>
    </row>
    <row r="8" spans="1:15">
      <c r="B8" t="s">
        <v>100</v>
      </c>
      <c r="C8" t="s">
        <v>100</v>
      </c>
      <c r="D8" t="s">
        <v>101</v>
      </c>
      <c r="E8" t="s">
        <v>101</v>
      </c>
      <c r="F8" t="s">
        <v>102</v>
      </c>
      <c r="G8" t="s">
        <v>103</v>
      </c>
    </row>
    <row r="9" spans="1:15">
      <c r="A9" t="s">
        <v>104</v>
      </c>
      <c r="B9">
        <v>3</v>
      </c>
      <c r="C9">
        <v>40586.015625</v>
      </c>
      <c r="D9">
        <v>92</v>
      </c>
      <c r="E9">
        <v>2739.539306640625</v>
      </c>
      <c r="F9">
        <v>14.81490421295166</v>
      </c>
      <c r="G9" s="2">
        <v>6.0156381209708343E-8</v>
      </c>
    </row>
    <row r="11" spans="1:15">
      <c r="A11" t="s">
        <v>151</v>
      </c>
      <c r="D11" t="s">
        <v>168</v>
      </c>
    </row>
    <row r="12" spans="1:15">
      <c r="A12" t="s">
        <v>154</v>
      </c>
      <c r="D12" t="s">
        <v>154</v>
      </c>
    </row>
    <row r="13" spans="1:15">
      <c r="B13" t="s">
        <v>99</v>
      </c>
      <c r="C13" t="s">
        <v>99</v>
      </c>
      <c r="E13" t="s">
        <v>99</v>
      </c>
      <c r="F13" t="s">
        <v>99</v>
      </c>
      <c r="G13" s="22" t="s">
        <v>80</v>
      </c>
      <c r="K13" t="s">
        <v>294</v>
      </c>
      <c r="L13" t="s">
        <v>295</v>
      </c>
    </row>
    <row r="14" spans="1:15">
      <c r="B14" t="s">
        <v>197</v>
      </c>
      <c r="C14" t="s">
        <v>75</v>
      </c>
      <c r="E14" t="s">
        <v>197</v>
      </c>
      <c r="F14" t="s">
        <v>75</v>
      </c>
      <c r="H14" t="s">
        <v>297</v>
      </c>
      <c r="I14" t="s">
        <v>160</v>
      </c>
      <c r="J14" t="s">
        <v>159</v>
      </c>
      <c r="K14" t="s">
        <v>161</v>
      </c>
      <c r="L14" t="s">
        <v>293</v>
      </c>
    </row>
    <row r="15" spans="1:15">
      <c r="A15" t="s">
        <v>164</v>
      </c>
      <c r="B15">
        <v>180.02299499511719</v>
      </c>
      <c r="C15">
        <v>21</v>
      </c>
      <c r="D15" t="s">
        <v>164</v>
      </c>
      <c r="E15">
        <v>33.097629547119141</v>
      </c>
      <c r="F15">
        <v>21</v>
      </c>
      <c r="G15">
        <f>+E15/SQRT(F15)</f>
        <v>7.2224948915847831</v>
      </c>
      <c r="H15">
        <v>1</v>
      </c>
      <c r="I15">
        <f>+K15-G15</f>
        <v>172.80050010353241</v>
      </c>
      <c r="J15">
        <f>+K15+G15</f>
        <v>187.24548988670196</v>
      </c>
      <c r="K15">
        <v>180.02299499511719</v>
      </c>
      <c r="L15">
        <f>+(K15-H15)/30</f>
        <v>5.9674331665039064</v>
      </c>
    </row>
    <row r="16" spans="1:15">
      <c r="A16" t="s">
        <v>166</v>
      </c>
      <c r="B16">
        <v>159.4296875</v>
      </c>
      <c r="C16">
        <v>27</v>
      </c>
      <c r="D16" t="s">
        <v>166</v>
      </c>
      <c r="E16">
        <v>41.849555969238281</v>
      </c>
      <c r="F16">
        <v>27</v>
      </c>
      <c r="G16">
        <f>+E16/SQRT(F16)</f>
        <v>8.0539508014353434</v>
      </c>
      <c r="H16">
        <v>2</v>
      </c>
      <c r="I16">
        <f>+K16-G16</f>
        <v>151.37573669856465</v>
      </c>
      <c r="J16">
        <f>+K16+G16</f>
        <v>167.48363830143535</v>
      </c>
      <c r="K16">
        <v>159.4296875</v>
      </c>
      <c r="L16">
        <f>+(K16-H16)/30</f>
        <v>5.2476562500000004</v>
      </c>
    </row>
    <row r="17" spans="1:12">
      <c r="A17" t="s">
        <v>169</v>
      </c>
      <c r="B17">
        <v>166.11138916015625</v>
      </c>
      <c r="C17">
        <v>25</v>
      </c>
      <c r="D17" t="s">
        <v>169</v>
      </c>
      <c r="E17">
        <v>35.396896362304688</v>
      </c>
      <c r="F17">
        <v>25</v>
      </c>
      <c r="G17">
        <f>+E17/SQRT(F17)</f>
        <v>7.0793792724609377</v>
      </c>
      <c r="H17">
        <v>3</v>
      </c>
      <c r="I17">
        <f>+K17-G17</f>
        <v>159.03200988769532</v>
      </c>
      <c r="J17">
        <f>+K17+G17</f>
        <v>173.19076843261718</v>
      </c>
      <c r="K17">
        <v>166.11138916015625</v>
      </c>
      <c r="L17">
        <f>+(K17-H17)/30</f>
        <v>5.4370463053385416</v>
      </c>
    </row>
    <row r="18" spans="1:12">
      <c r="A18" t="s">
        <v>171</v>
      </c>
      <c r="B18">
        <v>249.31349182128906</v>
      </c>
      <c r="C18">
        <v>23</v>
      </c>
      <c r="D18" t="s">
        <v>171</v>
      </c>
      <c r="E18">
        <v>83.807670593261719</v>
      </c>
      <c r="F18">
        <v>23</v>
      </c>
      <c r="G18">
        <f>+E18/SQRT(F18)</f>
        <v>17.475107327242306</v>
      </c>
      <c r="H18">
        <v>4</v>
      </c>
      <c r="I18">
        <f>+K18-G18</f>
        <v>231.83838449404675</v>
      </c>
      <c r="J18">
        <f>+K18+G18</f>
        <v>266.78859914853138</v>
      </c>
      <c r="K18">
        <v>249.31349182128906</v>
      </c>
      <c r="L18">
        <f>+(K18-H18)/30</f>
        <v>8.1771163940429687</v>
      </c>
    </row>
    <row r="19" spans="1:12">
      <c r="A19" t="s">
        <v>173</v>
      </c>
      <c r="B19">
        <v>187.20916748046875</v>
      </c>
      <c r="C19">
        <v>96</v>
      </c>
      <c r="D19" t="s">
        <v>173</v>
      </c>
      <c r="E19">
        <v>62.727115631103516</v>
      </c>
      <c r="F19">
        <v>96</v>
      </c>
    </row>
    <row r="41" spans="1:5">
      <c r="A41" t="s">
        <v>191</v>
      </c>
    </row>
    <row r="42" spans="1:5">
      <c r="A42" t="s">
        <v>108</v>
      </c>
    </row>
    <row r="43" spans="1:5">
      <c r="A43" t="s">
        <v>109</v>
      </c>
    </row>
    <row r="44" spans="1:5">
      <c r="B44" t="s">
        <v>110</v>
      </c>
      <c r="C44" t="s">
        <v>111</v>
      </c>
      <c r="D44" t="s">
        <v>112</v>
      </c>
      <c r="E44" t="s">
        <v>113</v>
      </c>
    </row>
    <row r="45" spans="1:5">
      <c r="B45" t="s">
        <v>192</v>
      </c>
      <c r="C45" t="s">
        <v>193</v>
      </c>
      <c r="D45" t="s">
        <v>194</v>
      </c>
      <c r="E45" t="s">
        <v>195</v>
      </c>
    </row>
    <row r="46" spans="1:5">
      <c r="A46" t="s">
        <v>118</v>
      </c>
      <c r="C46">
        <v>0.20490145683288574</v>
      </c>
      <c r="D46">
        <v>0.36182224750518799</v>
      </c>
      <c r="E46" s="2">
        <v>1.2576580047607422E-4</v>
      </c>
    </row>
    <row r="47" spans="1:5">
      <c r="A47" t="s">
        <v>119</v>
      </c>
      <c r="B47">
        <v>0.20490145683288574</v>
      </c>
      <c r="D47">
        <v>0.6608881950378418</v>
      </c>
      <c r="E47" s="2">
        <v>4.7904559323797002E-5</v>
      </c>
    </row>
    <row r="48" spans="1:5">
      <c r="A48" t="s">
        <v>120</v>
      </c>
      <c r="B48">
        <v>0.36182224750518799</v>
      </c>
      <c r="C48">
        <v>0.6608881950378418</v>
      </c>
      <c r="E48" s="2">
        <v>5.3109150030650198E-5</v>
      </c>
    </row>
    <row r="49" spans="1:4">
      <c r="A49" t="s">
        <v>121</v>
      </c>
      <c r="B49" s="2">
        <v>1.2576580047607422E-4</v>
      </c>
      <c r="C49" s="2">
        <v>4.7904559323797002E-5</v>
      </c>
      <c r="D49" s="2">
        <v>5.3109150030650198E-5</v>
      </c>
    </row>
  </sheetData>
  <phoneticPr fontId="11" type="noConversion"/>
  <pageMargins left="0.75" right="0.75" top="1" bottom="1" header="0.511811024" footer="0.511811024"/>
  <headerFooter alignWithMargins="0">
    <oddHeader>&amp;A</oddHeader>
    <oddFooter>Página &amp;P</oddFooter>
  </headerFooter>
  <drawing r:id="rId1"/>
  <legacyDrawing r:id="rId2"/>
  <oleObjects>
    <oleObject progId="STATISTICAGraph" shapeId="4097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Forma de citar</vt:lpstr>
      <vt:lpstr>datos</vt:lpstr>
      <vt:lpstr>tabla</vt:lpstr>
      <vt:lpstr>prom</vt:lpstr>
      <vt:lpstr>sta</vt:lpstr>
      <vt:lpstr>corre</vt:lpstr>
      <vt:lpstr>STD DIETAS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fguzman</cp:lastModifiedBy>
  <cp:lastPrinted>1999-05-25T16:15:31Z</cp:lastPrinted>
  <dcterms:created xsi:type="dcterms:W3CDTF">1999-05-10T18:09:41Z</dcterms:created>
  <dcterms:modified xsi:type="dcterms:W3CDTF">2011-06-13T18:31:50Z</dcterms:modified>
</cp:coreProperties>
</file>