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740" windowWidth="9075" windowHeight="2955" tabRatio="776"/>
  </bookViews>
  <sheets>
    <sheet name="Forma de citar" sheetId="5" r:id="rId1"/>
    <sheet name="arboles" sheetId="1" r:id="rId2"/>
    <sheet name="analisis" sheetId="2" r:id="rId3"/>
    <sheet name="arbustos" sheetId="3" r:id="rId4"/>
    <sheet name="analisis2" sheetId="4" r:id="rId5"/>
  </sheets>
  <calcPr calcId="125725"/>
</workbook>
</file>

<file path=xl/calcChain.xml><?xml version="1.0" encoding="utf-8"?>
<calcChain xmlns="http://schemas.openxmlformats.org/spreadsheetml/2006/main">
  <c r="J2" i="1"/>
  <c r="K2"/>
  <c r="M2"/>
  <c r="N2"/>
  <c r="Q2"/>
  <c r="U2"/>
  <c r="V2"/>
  <c r="AA2"/>
  <c r="AB2" s="1"/>
  <c r="J3"/>
  <c r="K3"/>
  <c r="M3"/>
  <c r="N3"/>
  <c r="Q3"/>
  <c r="U3"/>
  <c r="V3" s="1"/>
  <c r="AA3"/>
  <c r="AB3"/>
  <c r="J4"/>
  <c r="K4" s="1"/>
  <c r="M4"/>
  <c r="N4" s="1"/>
  <c r="Q4"/>
  <c r="Q5" s="1"/>
  <c r="U4"/>
  <c r="V4"/>
  <c r="AA4"/>
  <c r="AB4" s="1"/>
  <c r="J5"/>
  <c r="K5"/>
  <c r="M5"/>
  <c r="N5"/>
  <c r="U5"/>
  <c r="V5" s="1"/>
  <c r="AA5"/>
  <c r="AB5"/>
  <c r="J6"/>
  <c r="K6" s="1"/>
  <c r="M6"/>
  <c r="N6" s="1"/>
  <c r="U6"/>
  <c r="V6" s="1"/>
  <c r="AA6"/>
  <c r="AB6"/>
  <c r="J7"/>
  <c r="K7" s="1"/>
  <c r="M7"/>
  <c r="N7" s="1"/>
  <c r="U7"/>
  <c r="V7" s="1"/>
  <c r="AA7"/>
  <c r="AB7"/>
  <c r="J8"/>
  <c r="K8" s="1"/>
  <c r="M8"/>
  <c r="N8" s="1"/>
  <c r="U8"/>
  <c r="V8" s="1"/>
  <c r="AA8"/>
  <c r="AB8"/>
  <c r="J9"/>
  <c r="K9" s="1"/>
  <c r="M9"/>
  <c r="N9" s="1"/>
  <c r="W3" s="1"/>
  <c r="X3" s="1"/>
  <c r="Y3" s="1"/>
  <c r="U9"/>
  <c r="V9" s="1"/>
  <c r="AA9"/>
  <c r="AB9"/>
  <c r="J10"/>
  <c r="K10" s="1"/>
  <c r="M10"/>
  <c r="N10" s="1"/>
  <c r="W4" s="1"/>
  <c r="X4" s="1"/>
  <c r="Y4" s="1"/>
  <c r="AC4" s="1"/>
  <c r="U10"/>
  <c r="V10" s="1"/>
  <c r="AA10"/>
  <c r="AB10"/>
  <c r="J11"/>
  <c r="K11" s="1"/>
  <c r="M11"/>
  <c r="N11" s="1"/>
  <c r="U11"/>
  <c r="V11" s="1"/>
  <c r="AA11"/>
  <c r="AB11"/>
  <c r="J12"/>
  <c r="K12" s="1"/>
  <c r="M12"/>
  <c r="N12" s="1"/>
  <c r="W5" s="1"/>
  <c r="X5" s="1"/>
  <c r="Y5" s="1"/>
  <c r="U12"/>
  <c r="V12" s="1"/>
  <c r="AA12"/>
  <c r="AB12"/>
  <c r="J13"/>
  <c r="K13" s="1"/>
  <c r="M13"/>
  <c r="N13" s="1"/>
  <c r="U13"/>
  <c r="V13" s="1"/>
  <c r="AA13"/>
  <c r="AB13"/>
  <c r="J14"/>
  <c r="K14" s="1"/>
  <c r="M14"/>
  <c r="N14" s="1"/>
  <c r="U14"/>
  <c r="V14" s="1"/>
  <c r="AA14"/>
  <c r="AB14"/>
  <c r="J15"/>
  <c r="K15" s="1"/>
  <c r="M15"/>
  <c r="N15" s="1"/>
  <c r="U15"/>
  <c r="V15" s="1"/>
  <c r="AA15"/>
  <c r="AB15"/>
  <c r="J16"/>
  <c r="K16" s="1"/>
  <c r="M16"/>
  <c r="N16" s="1"/>
  <c r="U16"/>
  <c r="V16" s="1"/>
  <c r="AA16"/>
  <c r="AB16"/>
  <c r="J17"/>
  <c r="K17" s="1"/>
  <c r="M17"/>
  <c r="N17" s="1"/>
  <c r="U17"/>
  <c r="V17" s="1"/>
  <c r="AA17"/>
  <c r="AB17"/>
  <c r="J18"/>
  <c r="K18" s="1"/>
  <c r="M18"/>
  <c r="N18" s="1"/>
  <c r="U18"/>
  <c r="V18" s="1"/>
  <c r="AA18"/>
  <c r="AB18"/>
  <c r="J19"/>
  <c r="K19" s="1"/>
  <c r="M19"/>
  <c r="N19" s="1"/>
  <c r="T19"/>
  <c r="U19" s="1"/>
  <c r="AA19"/>
  <c r="AB19"/>
  <c r="J20"/>
  <c r="K20" s="1"/>
  <c r="M20"/>
  <c r="N20" s="1"/>
  <c r="J21"/>
  <c r="K21" s="1"/>
  <c r="M21"/>
  <c r="N21" s="1"/>
  <c r="J22"/>
  <c r="K22" s="1"/>
  <c r="M22"/>
  <c r="N22" s="1"/>
  <c r="J23"/>
  <c r="K23" s="1"/>
  <c r="M23"/>
  <c r="N23" s="1"/>
  <c r="J24"/>
  <c r="K24" s="1"/>
  <c r="M24"/>
  <c r="N24" s="1"/>
  <c r="J25"/>
  <c r="K25" s="1"/>
  <c r="M25"/>
  <c r="N25" s="1"/>
  <c r="J26"/>
  <c r="K26" s="1"/>
  <c r="M26"/>
  <c r="N26" s="1"/>
  <c r="J27"/>
  <c r="K27" s="1"/>
  <c r="M27"/>
  <c r="N27" s="1"/>
  <c r="J28"/>
  <c r="K28" s="1"/>
  <c r="M28"/>
  <c r="N28" s="1"/>
  <c r="J29"/>
  <c r="K29" s="1"/>
  <c r="M29"/>
  <c r="N29" s="1"/>
  <c r="J30"/>
  <c r="K30" s="1"/>
  <c r="M30"/>
  <c r="N30" s="1"/>
  <c r="J31"/>
  <c r="K31" s="1"/>
  <c r="M31"/>
  <c r="N31" s="1"/>
  <c r="J32"/>
  <c r="K32" s="1"/>
  <c r="M32"/>
  <c r="N32" s="1"/>
  <c r="J33"/>
  <c r="K33" s="1"/>
  <c r="M33"/>
  <c r="N33" s="1"/>
  <c r="J34"/>
  <c r="K34" s="1"/>
  <c r="M34"/>
  <c r="N34" s="1"/>
  <c r="J35"/>
  <c r="K35" s="1"/>
  <c r="M35"/>
  <c r="N35" s="1"/>
  <c r="J36"/>
  <c r="K36" s="1"/>
  <c r="M36"/>
  <c r="N36" s="1"/>
  <c r="J37"/>
  <c r="K37" s="1"/>
  <c r="M37"/>
  <c r="N37" s="1"/>
  <c r="J38"/>
  <c r="K38" s="1"/>
  <c r="M38"/>
  <c r="N38" s="1"/>
  <c r="J39"/>
  <c r="K39" s="1"/>
  <c r="M39"/>
  <c r="N39" s="1"/>
  <c r="J40"/>
  <c r="K40" s="1"/>
  <c r="M40"/>
  <c r="N40" s="1"/>
  <c r="J41"/>
  <c r="K41" s="1"/>
  <c r="M41"/>
  <c r="N41" s="1"/>
  <c r="J42"/>
  <c r="K42" s="1"/>
  <c r="M42"/>
  <c r="N42" s="1"/>
  <c r="J43"/>
  <c r="K43" s="1"/>
  <c r="M43"/>
  <c r="N43" s="1"/>
  <c r="J44"/>
  <c r="K44" s="1"/>
  <c r="M44"/>
  <c r="N44" s="1"/>
  <c r="J45"/>
  <c r="K45" s="1"/>
  <c r="M45"/>
  <c r="N45" s="1"/>
  <c r="J46"/>
  <c r="K46" s="1"/>
  <c r="M46"/>
  <c r="N46" s="1"/>
  <c r="J47"/>
  <c r="K47" s="1"/>
  <c r="M47"/>
  <c r="N47" s="1"/>
  <c r="J48"/>
  <c r="K48" s="1"/>
  <c r="M48"/>
  <c r="N48" s="1"/>
  <c r="J49"/>
  <c r="K49" s="1"/>
  <c r="M49"/>
  <c r="N49" s="1"/>
  <c r="J50"/>
  <c r="K50" s="1"/>
  <c r="M50"/>
  <c r="N50" s="1"/>
  <c r="J51"/>
  <c r="K51" s="1"/>
  <c r="M51"/>
  <c r="N51" s="1"/>
  <c r="J52"/>
  <c r="K52" s="1"/>
  <c r="M52"/>
  <c r="N52" s="1"/>
  <c r="J53"/>
  <c r="K53" s="1"/>
  <c r="M53"/>
  <c r="N53" s="1"/>
  <c r="J54"/>
  <c r="K54" s="1"/>
  <c r="M54"/>
  <c r="N54" s="1"/>
  <c r="J55"/>
  <c r="K55" s="1"/>
  <c r="M55"/>
  <c r="N55" s="1"/>
  <c r="J56"/>
  <c r="K56" s="1"/>
  <c r="M56"/>
  <c r="N56" s="1"/>
  <c r="J57"/>
  <c r="K57" s="1"/>
  <c r="M57"/>
  <c r="N57" s="1"/>
  <c r="J58"/>
  <c r="K58" s="1"/>
  <c r="M58"/>
  <c r="N58" s="1"/>
  <c r="J59"/>
  <c r="K59" s="1"/>
  <c r="M59"/>
  <c r="N59" s="1"/>
  <c r="J60"/>
  <c r="K60" s="1"/>
  <c r="M60"/>
  <c r="N60" s="1"/>
  <c r="J61"/>
  <c r="K61" s="1"/>
  <c r="M61"/>
  <c r="N61" s="1"/>
  <c r="J62"/>
  <c r="K62" s="1"/>
  <c r="M62"/>
  <c r="N62" s="1"/>
  <c r="J63"/>
  <c r="K63" s="1"/>
  <c r="M63"/>
  <c r="N63" s="1"/>
  <c r="J64"/>
  <c r="K64" s="1"/>
  <c r="M64"/>
  <c r="N64" s="1"/>
  <c r="J65"/>
  <c r="K65" s="1"/>
  <c r="M65"/>
  <c r="N65" s="1"/>
  <c r="J66"/>
  <c r="K66" s="1"/>
  <c r="M66"/>
  <c r="N66" s="1"/>
  <c r="J67"/>
  <c r="K67" s="1"/>
  <c r="M67"/>
  <c r="N67" s="1"/>
  <c r="J68"/>
  <c r="K68" s="1"/>
  <c r="M68"/>
  <c r="N68" s="1"/>
  <c r="J69"/>
  <c r="K69" s="1"/>
  <c r="M69"/>
  <c r="N69" s="1"/>
  <c r="J70"/>
  <c r="K70" s="1"/>
  <c r="M70"/>
  <c r="N70" s="1"/>
  <c r="J71"/>
  <c r="K71" s="1"/>
  <c r="M71"/>
  <c r="N71" s="1"/>
  <c r="J72"/>
  <c r="K72" s="1"/>
  <c r="M72"/>
  <c r="N72" s="1"/>
  <c r="J73"/>
  <c r="K73" s="1"/>
  <c r="M73"/>
  <c r="N73" s="1"/>
  <c r="J74"/>
  <c r="K74" s="1"/>
  <c r="M74"/>
  <c r="N74" s="1"/>
  <c r="J75"/>
  <c r="K75" s="1"/>
  <c r="M75"/>
  <c r="N75" s="1"/>
  <c r="J76"/>
  <c r="K76" s="1"/>
  <c r="M76"/>
  <c r="N76" s="1"/>
  <c r="J77"/>
  <c r="K77" s="1"/>
  <c r="M77"/>
  <c r="N77" s="1"/>
  <c r="J78"/>
  <c r="K78" s="1"/>
  <c r="M78"/>
  <c r="N78" s="1"/>
  <c r="J79"/>
  <c r="K79" s="1"/>
  <c r="M79"/>
  <c r="N79" s="1"/>
  <c r="J80"/>
  <c r="K80" s="1"/>
  <c r="M80"/>
  <c r="N80" s="1"/>
  <c r="J81"/>
  <c r="K81" s="1"/>
  <c r="M81"/>
  <c r="N81" s="1"/>
  <c r="J82"/>
  <c r="K82" s="1"/>
  <c r="M82"/>
  <c r="N82" s="1"/>
  <c r="J83"/>
  <c r="K83" s="1"/>
  <c r="M83"/>
  <c r="N83" s="1"/>
  <c r="J84"/>
  <c r="K84" s="1"/>
  <c r="M84"/>
  <c r="N84" s="1"/>
  <c r="J85"/>
  <c r="K85" s="1"/>
  <c r="M85"/>
  <c r="N85" s="1"/>
  <c r="J86"/>
  <c r="K86" s="1"/>
  <c r="M86"/>
  <c r="N86" s="1"/>
  <c r="J87"/>
  <c r="K87" s="1"/>
  <c r="M87"/>
  <c r="N87" s="1"/>
  <c r="J88"/>
  <c r="K88" s="1"/>
  <c r="M88"/>
  <c r="N88" s="1"/>
  <c r="J89"/>
  <c r="K89" s="1"/>
  <c r="M89"/>
  <c r="N89" s="1"/>
  <c r="J90"/>
  <c r="K90" s="1"/>
  <c r="M90"/>
  <c r="N90" s="1"/>
  <c r="J91"/>
  <c r="K91" s="1"/>
  <c r="M91"/>
  <c r="N91" s="1"/>
  <c r="J92"/>
  <c r="K92" s="1"/>
  <c r="M92"/>
  <c r="N92" s="1"/>
  <c r="J93"/>
  <c r="K93" s="1"/>
  <c r="M93"/>
  <c r="N93" s="1"/>
  <c r="J94"/>
  <c r="K94" s="1"/>
  <c r="M94"/>
  <c r="N94" s="1"/>
  <c r="J95"/>
  <c r="K95" s="1"/>
  <c r="M95"/>
  <c r="N95" s="1"/>
  <c r="J96"/>
  <c r="K96" s="1"/>
  <c r="M96"/>
  <c r="N96" s="1"/>
  <c r="J97"/>
  <c r="K97" s="1"/>
  <c r="M97"/>
  <c r="N97" s="1"/>
  <c r="J98"/>
  <c r="K98" s="1"/>
  <c r="M98"/>
  <c r="N98" s="1"/>
  <c r="J99"/>
  <c r="K99" s="1"/>
  <c r="M99"/>
  <c r="N99" s="1"/>
  <c r="J100"/>
  <c r="K100" s="1"/>
  <c r="M100"/>
  <c r="N100" s="1"/>
  <c r="J101"/>
  <c r="K101" s="1"/>
  <c r="M101"/>
  <c r="N101" s="1"/>
  <c r="J102"/>
  <c r="K102" s="1"/>
  <c r="M102"/>
  <c r="N102" s="1"/>
  <c r="J103"/>
  <c r="K103" s="1"/>
  <c r="M103"/>
  <c r="N103" s="1"/>
  <c r="J104"/>
  <c r="K104" s="1"/>
  <c r="M104"/>
  <c r="N104" s="1"/>
  <c r="J105"/>
  <c r="K105" s="1"/>
  <c r="M105"/>
  <c r="N105" s="1"/>
  <c r="J106"/>
  <c r="K106" s="1"/>
  <c r="M106"/>
  <c r="N106" s="1"/>
  <c r="J107"/>
  <c r="K107" s="1"/>
  <c r="M107"/>
  <c r="N107" s="1"/>
  <c r="J108"/>
  <c r="K108" s="1"/>
  <c r="M108"/>
  <c r="N108" s="1"/>
  <c r="J109"/>
  <c r="K109" s="1"/>
  <c r="M109"/>
  <c r="N109" s="1"/>
  <c r="J110"/>
  <c r="K110" s="1"/>
  <c r="M110"/>
  <c r="N110" s="1"/>
  <c r="J111"/>
  <c r="K111" s="1"/>
  <c r="M111"/>
  <c r="N111" s="1"/>
  <c r="J112"/>
  <c r="K112" s="1"/>
  <c r="M112"/>
  <c r="N112" s="1"/>
  <c r="J113"/>
  <c r="K113" s="1"/>
  <c r="M113"/>
  <c r="N113" s="1"/>
  <c r="J114"/>
  <c r="K114" s="1"/>
  <c r="M114"/>
  <c r="N114" s="1"/>
  <c r="J115"/>
  <c r="K115" s="1"/>
  <c r="M115"/>
  <c r="N115" s="1"/>
  <c r="J116"/>
  <c r="K116" s="1"/>
  <c r="M116"/>
  <c r="N116" s="1"/>
  <c r="J117"/>
  <c r="K117" s="1"/>
  <c r="M117"/>
  <c r="N117" s="1"/>
  <c r="J118"/>
  <c r="K118" s="1"/>
  <c r="M118"/>
  <c r="N118" s="1"/>
  <c r="J119"/>
  <c r="K119" s="1"/>
  <c r="M119"/>
  <c r="N119" s="1"/>
  <c r="J120"/>
  <c r="K120" s="1"/>
  <c r="M120"/>
  <c r="N120" s="1"/>
  <c r="J121"/>
  <c r="K121" s="1"/>
  <c r="M121"/>
  <c r="N121" s="1"/>
  <c r="J122"/>
  <c r="K122" s="1"/>
  <c r="M122"/>
  <c r="N122" s="1"/>
  <c r="J123"/>
  <c r="K123" s="1"/>
  <c r="M123"/>
  <c r="N123" s="1"/>
  <c r="J124"/>
  <c r="K124" s="1"/>
  <c r="M124"/>
  <c r="N124" s="1"/>
  <c r="Q124"/>
  <c r="Q125" s="1"/>
  <c r="Q126" s="1"/>
  <c r="Q127" s="1"/>
  <c r="J125"/>
  <c r="K125"/>
  <c r="M125"/>
  <c r="N125"/>
  <c r="U125"/>
  <c r="V125" s="1"/>
  <c r="AA125"/>
  <c r="AB125"/>
  <c r="J126"/>
  <c r="K126" s="1"/>
  <c r="M126"/>
  <c r="N126" s="1"/>
  <c r="U126"/>
  <c r="V126"/>
  <c r="AA126"/>
  <c r="AB126" s="1"/>
  <c r="J127"/>
  <c r="K127"/>
  <c r="M127"/>
  <c r="N127"/>
  <c r="U127"/>
  <c r="V127" s="1"/>
  <c r="AA127"/>
  <c r="AB127"/>
  <c r="I128"/>
  <c r="J128" s="1"/>
  <c r="K128" s="1"/>
  <c r="M128"/>
  <c r="N128"/>
  <c r="U128"/>
  <c r="V128"/>
  <c r="AA128"/>
  <c r="AB128" s="1"/>
  <c r="I129"/>
  <c r="J129"/>
  <c r="K129" s="1"/>
  <c r="M129"/>
  <c r="N129" s="1"/>
  <c r="U129"/>
  <c r="V129" s="1"/>
  <c r="AA129"/>
  <c r="AB129"/>
  <c r="J130"/>
  <c r="K130" s="1"/>
  <c r="M130"/>
  <c r="N130" s="1"/>
  <c r="U130"/>
  <c r="V130" s="1"/>
  <c r="AA130"/>
  <c r="AB130"/>
  <c r="J131"/>
  <c r="K131" s="1"/>
  <c r="M131"/>
  <c r="N131" s="1"/>
  <c r="U131"/>
  <c r="V131" s="1"/>
  <c r="AA131"/>
  <c r="AB131"/>
  <c r="J132"/>
  <c r="K132" s="1"/>
  <c r="M132"/>
  <c r="N132" s="1"/>
  <c r="U132"/>
  <c r="V132" s="1"/>
  <c r="AA132"/>
  <c r="AB132"/>
  <c r="J133"/>
  <c r="K133" s="1"/>
  <c r="M133"/>
  <c r="N133" s="1"/>
  <c r="U133"/>
  <c r="V133" s="1"/>
  <c r="AA133"/>
  <c r="AB133"/>
  <c r="J134"/>
  <c r="K134" s="1"/>
  <c r="M134"/>
  <c r="N134" s="1"/>
  <c r="U134"/>
  <c r="V134" s="1"/>
  <c r="AA134"/>
  <c r="AB134"/>
  <c r="J135"/>
  <c r="K135" s="1"/>
  <c r="M135"/>
  <c r="N135" s="1"/>
  <c r="U135"/>
  <c r="V135" s="1"/>
  <c r="AA135"/>
  <c r="AB135"/>
  <c r="J136"/>
  <c r="K136" s="1"/>
  <c r="M136"/>
  <c r="N136" s="1"/>
  <c r="U136"/>
  <c r="V136" s="1"/>
  <c r="AA136"/>
  <c r="AB136"/>
  <c r="J137"/>
  <c r="K137" s="1"/>
  <c r="M137"/>
  <c r="N137" s="1"/>
  <c r="U137"/>
  <c r="V137" s="1"/>
  <c r="AA137"/>
  <c r="AB137"/>
  <c r="J138"/>
  <c r="K138" s="1"/>
  <c r="M138"/>
  <c r="N138" s="1"/>
  <c r="U138"/>
  <c r="V138" s="1"/>
  <c r="AA138"/>
  <c r="AB138"/>
  <c r="J139"/>
  <c r="K139" s="1"/>
  <c r="M139"/>
  <c r="N139" s="1"/>
  <c r="U139"/>
  <c r="V139" s="1"/>
  <c r="AA139"/>
  <c r="AB139"/>
  <c r="J140"/>
  <c r="K140" s="1"/>
  <c r="M140"/>
  <c r="N140" s="1"/>
  <c r="U140"/>
  <c r="V140" s="1"/>
  <c r="AA140"/>
  <c r="AB140"/>
  <c r="J141"/>
  <c r="K141" s="1"/>
  <c r="M141"/>
  <c r="N141" s="1"/>
  <c r="U141"/>
  <c r="V141" s="1"/>
  <c r="AA141"/>
  <c r="AB141"/>
  <c r="J142"/>
  <c r="K142" s="1"/>
  <c r="M142"/>
  <c r="N142" s="1"/>
  <c r="W136" s="1"/>
  <c r="X136" s="1"/>
  <c r="Y136" s="1"/>
  <c r="U142"/>
  <c r="V142" s="1"/>
  <c r="AA142"/>
  <c r="AB142"/>
  <c r="J143"/>
  <c r="K143" s="1"/>
  <c r="L143"/>
  <c r="M143" s="1"/>
  <c r="N143" s="1"/>
  <c r="T143"/>
  <c r="U143"/>
  <c r="V143" s="1"/>
  <c r="J144"/>
  <c r="K144" s="1"/>
  <c r="M144"/>
  <c r="N144" s="1"/>
  <c r="I145"/>
  <c r="J145" s="1"/>
  <c r="K145" s="1"/>
  <c r="M145"/>
  <c r="N145"/>
  <c r="W141" s="1"/>
  <c r="X141" s="1"/>
  <c r="Y141" s="1"/>
  <c r="J146"/>
  <c r="K146"/>
  <c r="M146"/>
  <c r="N146"/>
  <c r="J147"/>
  <c r="K147"/>
  <c r="M147"/>
  <c r="N147"/>
  <c r="I148"/>
  <c r="J148"/>
  <c r="K148" s="1"/>
  <c r="L148"/>
  <c r="M148" s="1"/>
  <c r="N148" s="1"/>
  <c r="J149"/>
  <c r="K149"/>
  <c r="M149"/>
  <c r="N149"/>
  <c r="J150"/>
  <c r="K150"/>
  <c r="M150"/>
  <c r="N150"/>
  <c r="J151"/>
  <c r="K151"/>
  <c r="M151"/>
  <c r="N151"/>
  <c r="J152"/>
  <c r="K152"/>
  <c r="M152"/>
  <c r="N152"/>
  <c r="J153"/>
  <c r="K153"/>
  <c r="M153"/>
  <c r="N153"/>
  <c r="J154"/>
  <c r="K154"/>
  <c r="M154"/>
  <c r="N154"/>
  <c r="J155"/>
  <c r="K155"/>
  <c r="M155"/>
  <c r="N155"/>
  <c r="J156"/>
  <c r="K156"/>
  <c r="M156"/>
  <c r="N156"/>
  <c r="J157"/>
  <c r="K157"/>
  <c r="M157"/>
  <c r="N157"/>
  <c r="J158"/>
  <c r="K158"/>
  <c r="M158"/>
  <c r="N158"/>
  <c r="J159"/>
  <c r="K159"/>
  <c r="M159"/>
  <c r="N159"/>
  <c r="J160"/>
  <c r="K160"/>
  <c r="M160"/>
  <c r="N160"/>
  <c r="J161"/>
  <c r="K161"/>
  <c r="M161"/>
  <c r="N161"/>
  <c r="I162"/>
  <c r="J162"/>
  <c r="K162" s="1"/>
  <c r="M162"/>
  <c r="N162" s="1"/>
  <c r="I163"/>
  <c r="J163" s="1"/>
  <c r="K163" s="1"/>
  <c r="M163"/>
  <c r="N163"/>
  <c r="I164"/>
  <c r="J164"/>
  <c r="K164" s="1"/>
  <c r="M164"/>
  <c r="N164" s="1"/>
  <c r="I165"/>
  <c r="J165" s="1"/>
  <c r="K165" s="1"/>
  <c r="M165"/>
  <c r="N165"/>
  <c r="I166"/>
  <c r="J166"/>
  <c r="K166" s="1"/>
  <c r="M166"/>
  <c r="N166" s="1"/>
  <c r="I167"/>
  <c r="J167" s="1"/>
  <c r="K167" s="1"/>
  <c r="M167"/>
  <c r="N167"/>
  <c r="I168"/>
  <c r="J168"/>
  <c r="K168" s="1"/>
  <c r="M168"/>
  <c r="N168" s="1"/>
  <c r="I169"/>
  <c r="J169" s="1"/>
  <c r="K169" s="1"/>
  <c r="M169"/>
  <c r="N169"/>
  <c r="I170"/>
  <c r="J170"/>
  <c r="K170" s="1"/>
  <c r="M170"/>
  <c r="N170" s="1"/>
  <c r="I171"/>
  <c r="J171" s="1"/>
  <c r="K171" s="1"/>
  <c r="M171"/>
  <c r="N171"/>
  <c r="I172"/>
  <c r="J172"/>
  <c r="K172" s="1"/>
  <c r="M172"/>
  <c r="N172" s="1"/>
  <c r="I173"/>
  <c r="J173" s="1"/>
  <c r="K173" s="1"/>
  <c r="M173"/>
  <c r="N173"/>
  <c r="I174"/>
  <c r="J174"/>
  <c r="K174" s="1"/>
  <c r="M174"/>
  <c r="N174" s="1"/>
  <c r="I175"/>
  <c r="J175" s="1"/>
  <c r="K175" s="1"/>
  <c r="M175"/>
  <c r="N175"/>
  <c r="I176"/>
  <c r="J176"/>
  <c r="K176" s="1"/>
  <c r="M176"/>
  <c r="N176" s="1"/>
  <c r="I177"/>
  <c r="J177" s="1"/>
  <c r="K177" s="1"/>
  <c r="M177"/>
  <c r="N177"/>
  <c r="W142" s="1"/>
  <c r="X142" s="1"/>
  <c r="Y142" s="1"/>
  <c r="I178"/>
  <c r="J178"/>
  <c r="K178" s="1"/>
  <c r="M178"/>
  <c r="N178" s="1"/>
  <c r="I179"/>
  <c r="J179" s="1"/>
  <c r="K179" s="1"/>
  <c r="M179"/>
  <c r="N179"/>
  <c r="I180"/>
  <c r="J180"/>
  <c r="K180" s="1"/>
  <c r="M180"/>
  <c r="N180" s="1"/>
  <c r="I181"/>
  <c r="J181" s="1"/>
  <c r="K181" s="1"/>
  <c r="M181"/>
  <c r="N181"/>
  <c r="J182"/>
  <c r="K182"/>
  <c r="M182"/>
  <c r="N182"/>
  <c r="J183"/>
  <c r="K183"/>
  <c r="M183"/>
  <c r="N183"/>
  <c r="J184"/>
  <c r="K184"/>
  <c r="M184"/>
  <c r="N184"/>
  <c r="I185"/>
  <c r="J185"/>
  <c r="K185" s="1"/>
  <c r="M185"/>
  <c r="N185" s="1"/>
  <c r="J186"/>
  <c r="K186" s="1"/>
  <c r="M186"/>
  <c r="N186" s="1"/>
  <c r="J187"/>
  <c r="K187" s="1"/>
  <c r="M187"/>
  <c r="N187" s="1"/>
  <c r="J188"/>
  <c r="K188" s="1"/>
  <c r="M188"/>
  <c r="N188" s="1"/>
  <c r="J189"/>
  <c r="K189" s="1"/>
  <c r="M189"/>
  <c r="N189" s="1"/>
  <c r="J190"/>
  <c r="K190" s="1"/>
  <c r="L190"/>
  <c r="M190" s="1"/>
  <c r="N190" s="1"/>
  <c r="W135" s="1"/>
  <c r="X135" s="1"/>
  <c r="Y135" s="1"/>
  <c r="J191"/>
  <c r="K191"/>
  <c r="M191"/>
  <c r="N191"/>
  <c r="W130" s="1"/>
  <c r="X130" s="1"/>
  <c r="Y130" s="1"/>
  <c r="J192"/>
  <c r="K192"/>
  <c r="M192"/>
  <c r="N192"/>
  <c r="J193"/>
  <c r="K193"/>
  <c r="M193"/>
  <c r="N193"/>
  <c r="J194"/>
  <c r="K194"/>
  <c r="M194"/>
  <c r="N194"/>
  <c r="W127" s="1"/>
  <c r="X127" s="1"/>
  <c r="Y127" s="1"/>
  <c r="J195"/>
  <c r="K195"/>
  <c r="M195"/>
  <c r="N195"/>
  <c r="J196"/>
  <c r="K196"/>
  <c r="M196"/>
  <c r="N196"/>
  <c r="J197"/>
  <c r="K197"/>
  <c r="M197"/>
  <c r="N197"/>
  <c r="J198"/>
  <c r="K198"/>
  <c r="M198"/>
  <c r="N198"/>
  <c r="J199"/>
  <c r="K199"/>
  <c r="M199"/>
  <c r="N199"/>
  <c r="J200"/>
  <c r="K200"/>
  <c r="M200"/>
  <c r="N200"/>
  <c r="J201"/>
  <c r="K201"/>
  <c r="M201"/>
  <c r="N201"/>
  <c r="J202"/>
  <c r="K202"/>
  <c r="M202"/>
  <c r="N202"/>
  <c r="J203"/>
  <c r="K203"/>
  <c r="M203"/>
  <c r="N203"/>
  <c r="J204"/>
  <c r="K204"/>
  <c r="M204"/>
  <c r="N204"/>
  <c r="J205"/>
  <c r="K205"/>
  <c r="M205"/>
  <c r="N205"/>
  <c r="W138" s="1"/>
  <c r="X138" s="1"/>
  <c r="Y138" s="1"/>
  <c r="J206"/>
  <c r="K206"/>
  <c r="M206"/>
  <c r="N206"/>
  <c r="J207"/>
  <c r="K207"/>
  <c r="M207"/>
  <c r="N207"/>
  <c r="W128" s="1"/>
  <c r="X128" s="1"/>
  <c r="Y128" s="1"/>
  <c r="J208"/>
  <c r="K208"/>
  <c r="M208"/>
  <c r="N208"/>
  <c r="J209"/>
  <c r="K209"/>
  <c r="M209"/>
  <c r="N209"/>
  <c r="J210"/>
  <c r="K210"/>
  <c r="M210"/>
  <c r="N210"/>
  <c r="J211"/>
  <c r="K211"/>
  <c r="M211"/>
  <c r="N211"/>
  <c r="W125" s="1"/>
  <c r="J212"/>
  <c r="K212"/>
  <c r="M212"/>
  <c r="N212"/>
  <c r="J213"/>
  <c r="K213"/>
  <c r="M213"/>
  <c r="N213"/>
  <c r="J214"/>
  <c r="K214"/>
  <c r="M214"/>
  <c r="N214"/>
  <c r="J215"/>
  <c r="K215"/>
  <c r="M215"/>
  <c r="N215"/>
  <c r="J216"/>
  <c r="K216"/>
  <c r="M216"/>
  <c r="N216"/>
  <c r="J217"/>
  <c r="K217"/>
  <c r="M217"/>
  <c r="N217"/>
  <c r="J218"/>
  <c r="K218"/>
  <c r="M218"/>
  <c r="N218"/>
  <c r="J219"/>
  <c r="K219"/>
  <c r="M219"/>
  <c r="N219"/>
  <c r="J220"/>
  <c r="K220"/>
  <c r="M220"/>
  <c r="N220"/>
  <c r="J221"/>
  <c r="K221"/>
  <c r="M221"/>
  <c r="N221"/>
  <c r="J222"/>
  <c r="K222"/>
  <c r="M222"/>
  <c r="N222"/>
  <c r="J223"/>
  <c r="K223"/>
  <c r="M223"/>
  <c r="N223"/>
  <c r="J224"/>
  <c r="K224"/>
  <c r="M224"/>
  <c r="N224"/>
  <c r="J225"/>
  <c r="K225"/>
  <c r="M225"/>
  <c r="N225"/>
  <c r="J226"/>
  <c r="K226"/>
  <c r="M226"/>
  <c r="N226"/>
  <c r="J227"/>
  <c r="K227"/>
  <c r="M227"/>
  <c r="N227"/>
  <c r="J228"/>
  <c r="K228"/>
  <c r="M228"/>
  <c r="N228"/>
  <c r="J229"/>
  <c r="K229"/>
  <c r="M229"/>
  <c r="N229"/>
  <c r="J230"/>
  <c r="K230"/>
  <c r="M230"/>
  <c r="N230"/>
  <c r="J231"/>
  <c r="K231"/>
  <c r="M231"/>
  <c r="N231"/>
  <c r="J232"/>
  <c r="K232"/>
  <c r="M232"/>
  <c r="N232"/>
  <c r="J233"/>
  <c r="K233"/>
  <c r="M233"/>
  <c r="N233"/>
  <c r="J234"/>
  <c r="K234"/>
  <c r="M234"/>
  <c r="N234"/>
  <c r="J235"/>
  <c r="K235"/>
  <c r="M235"/>
  <c r="N235"/>
  <c r="J236"/>
  <c r="K236"/>
  <c r="M236"/>
  <c r="N236"/>
  <c r="J237"/>
  <c r="K237"/>
  <c r="M237"/>
  <c r="N237"/>
  <c r="J238"/>
  <c r="K238"/>
  <c r="M238"/>
  <c r="N238"/>
  <c r="J239"/>
  <c r="K239"/>
  <c r="M239"/>
  <c r="N239"/>
  <c r="J240"/>
  <c r="K240"/>
  <c r="M240"/>
  <c r="N240"/>
  <c r="J241"/>
  <c r="K241"/>
  <c r="M241"/>
  <c r="N241"/>
  <c r="J242"/>
  <c r="K242"/>
  <c r="M242"/>
  <c r="N242"/>
  <c r="J243"/>
  <c r="K243"/>
  <c r="M243"/>
  <c r="N243"/>
  <c r="J244"/>
  <c r="K244"/>
  <c r="M244"/>
  <c r="N244"/>
  <c r="J245"/>
  <c r="K245"/>
  <c r="M245"/>
  <c r="N245"/>
  <c r="J246"/>
  <c r="K246"/>
  <c r="M246"/>
  <c r="N246"/>
  <c r="J247"/>
  <c r="K247"/>
  <c r="M247"/>
  <c r="N247"/>
  <c r="J248"/>
  <c r="K248"/>
  <c r="M248"/>
  <c r="N248"/>
  <c r="J249"/>
  <c r="K249"/>
  <c r="M249"/>
  <c r="N249"/>
  <c r="J250"/>
  <c r="K250"/>
  <c r="M250"/>
  <c r="N250"/>
  <c r="J251"/>
  <c r="K251"/>
  <c r="M251"/>
  <c r="N251"/>
  <c r="J252"/>
  <c r="K252"/>
  <c r="M252"/>
  <c r="N252"/>
  <c r="J253"/>
  <c r="K253"/>
  <c r="M253"/>
  <c r="N253"/>
  <c r="J254"/>
  <c r="K254"/>
  <c r="M254"/>
  <c r="N254"/>
  <c r="J255"/>
  <c r="K255"/>
  <c r="M255"/>
  <c r="N255"/>
  <c r="J256"/>
  <c r="K256"/>
  <c r="M256"/>
  <c r="N256"/>
  <c r="J257"/>
  <c r="K257"/>
  <c r="M257"/>
  <c r="N257"/>
  <c r="J258"/>
  <c r="K258"/>
  <c r="M258"/>
  <c r="N258"/>
  <c r="J259"/>
  <c r="K259"/>
  <c r="M259"/>
  <c r="N259"/>
  <c r="J260"/>
  <c r="K260"/>
  <c r="M260"/>
  <c r="N260"/>
  <c r="J261"/>
  <c r="K261"/>
  <c r="M261"/>
  <c r="N261"/>
  <c r="I262"/>
  <c r="J262"/>
  <c r="K262" s="1"/>
  <c r="M262"/>
  <c r="N262" s="1"/>
  <c r="Q262"/>
  <c r="U262"/>
  <c r="V262"/>
  <c r="AA262"/>
  <c r="AB262" s="1"/>
  <c r="I263"/>
  <c r="J263"/>
  <c r="K263" s="1"/>
  <c r="M263"/>
  <c r="N263" s="1"/>
  <c r="Q263"/>
  <c r="U263"/>
  <c r="V263"/>
  <c r="AA263"/>
  <c r="AB263" s="1"/>
  <c r="I264"/>
  <c r="J264"/>
  <c r="K264" s="1"/>
  <c r="M264"/>
  <c r="N264" s="1"/>
  <c r="Q264"/>
  <c r="U264"/>
  <c r="V264"/>
  <c r="AA264"/>
  <c r="AB264" s="1"/>
  <c r="I265"/>
  <c r="J265"/>
  <c r="K265" s="1"/>
  <c r="M265"/>
  <c r="N265" s="1"/>
  <c r="Q265"/>
  <c r="U265"/>
  <c r="V265"/>
  <c r="AA265"/>
  <c r="AB265" s="1"/>
  <c r="I266"/>
  <c r="J266"/>
  <c r="K266" s="1"/>
  <c r="M266"/>
  <c r="N266" s="1"/>
  <c r="U266"/>
  <c r="V266" s="1"/>
  <c r="AA266"/>
  <c r="AB266"/>
  <c r="J267"/>
  <c r="K267" s="1"/>
  <c r="M267"/>
  <c r="N267" s="1"/>
  <c r="U267"/>
  <c r="V267" s="1"/>
  <c r="W267"/>
  <c r="X267" s="1"/>
  <c r="Y267" s="1"/>
  <c r="AA267"/>
  <c r="AB267"/>
  <c r="AC267" s="1"/>
  <c r="J268"/>
  <c r="K268" s="1"/>
  <c r="M268"/>
  <c r="N268" s="1"/>
  <c r="U268"/>
  <c r="V268" s="1"/>
  <c r="AA268"/>
  <c r="AB268"/>
  <c r="J269"/>
  <c r="K269" s="1"/>
  <c r="M269"/>
  <c r="N269" s="1"/>
  <c r="U269"/>
  <c r="V269" s="1"/>
  <c r="AA269"/>
  <c r="AB269"/>
  <c r="J270"/>
  <c r="K270" s="1"/>
  <c r="M270"/>
  <c r="N270" s="1"/>
  <c r="U270"/>
  <c r="V270" s="1"/>
  <c r="AA270"/>
  <c r="AB270"/>
  <c r="J271"/>
  <c r="K271" s="1"/>
  <c r="M271"/>
  <c r="N271" s="1"/>
  <c r="U271"/>
  <c r="V271" s="1"/>
  <c r="AA271"/>
  <c r="AB271"/>
  <c r="J272"/>
  <c r="K272" s="1"/>
  <c r="M272"/>
  <c r="N272" s="1"/>
  <c r="U272"/>
  <c r="V272" s="1"/>
  <c r="AA272"/>
  <c r="AB272"/>
  <c r="J273"/>
  <c r="K273" s="1"/>
  <c r="M273"/>
  <c r="N273" s="1"/>
  <c r="U273"/>
  <c r="V273" s="1"/>
  <c r="AA273"/>
  <c r="AB273"/>
  <c r="J274"/>
  <c r="K274" s="1"/>
  <c r="M274"/>
  <c r="N274" s="1"/>
  <c r="U274"/>
  <c r="V274" s="1"/>
  <c r="AA274"/>
  <c r="AB274"/>
  <c r="J275"/>
  <c r="K275" s="1"/>
  <c r="M275"/>
  <c r="N275" s="1"/>
  <c r="U275"/>
  <c r="V275" s="1"/>
  <c r="AA275"/>
  <c r="AB275"/>
  <c r="J276"/>
  <c r="K276" s="1"/>
  <c r="M276"/>
  <c r="N276" s="1"/>
  <c r="T276"/>
  <c r="U276" s="1"/>
  <c r="V276" s="1"/>
  <c r="Z276"/>
  <c r="AA276"/>
  <c r="AB276" s="1"/>
  <c r="J277"/>
  <c r="K277"/>
  <c r="M277"/>
  <c r="N277"/>
  <c r="W265" s="1"/>
  <c r="X265" s="1"/>
  <c r="Y265" s="1"/>
  <c r="J278"/>
  <c r="K278"/>
  <c r="M278"/>
  <c r="N278"/>
  <c r="J279"/>
  <c r="K279"/>
  <c r="M279"/>
  <c r="N279"/>
  <c r="J280"/>
  <c r="K280"/>
  <c r="M280"/>
  <c r="N280"/>
  <c r="W266" s="1"/>
  <c r="X266" s="1"/>
  <c r="Y266" s="1"/>
  <c r="J281"/>
  <c r="K281"/>
  <c r="M281"/>
  <c r="N281"/>
  <c r="I302"/>
  <c r="J302"/>
  <c r="K302" s="1"/>
  <c r="M302"/>
  <c r="N302" s="1"/>
  <c r="J303"/>
  <c r="K303" s="1"/>
  <c r="M303"/>
  <c r="N303" s="1"/>
  <c r="I304"/>
  <c r="J304" s="1"/>
  <c r="K304" s="1"/>
  <c r="M304"/>
  <c r="N304"/>
  <c r="J305"/>
  <c r="K305"/>
  <c r="M305"/>
  <c r="N305"/>
  <c r="I306"/>
  <c r="J306"/>
  <c r="K306" s="1"/>
  <c r="M306"/>
  <c r="N306" s="1"/>
  <c r="J307"/>
  <c r="K307" s="1"/>
  <c r="M307"/>
  <c r="N307" s="1"/>
  <c r="J308"/>
  <c r="K308" s="1"/>
  <c r="M308"/>
  <c r="N308" s="1"/>
  <c r="I309"/>
  <c r="J309" s="1"/>
  <c r="K309" s="1"/>
  <c r="M309"/>
  <c r="N309"/>
  <c r="I310"/>
  <c r="J310"/>
  <c r="K310" s="1"/>
  <c r="M310"/>
  <c r="N310" s="1"/>
  <c r="J311"/>
  <c r="K311" s="1"/>
  <c r="M311"/>
  <c r="N311" s="1"/>
  <c r="W269" s="1"/>
  <c r="X269" s="1"/>
  <c r="Y269" s="1"/>
  <c r="I312"/>
  <c r="J312" s="1"/>
  <c r="K312" s="1"/>
  <c r="M312"/>
  <c r="N312"/>
  <c r="I313"/>
  <c r="J313"/>
  <c r="K313" s="1"/>
  <c r="M313"/>
  <c r="N313" s="1"/>
  <c r="J314"/>
  <c r="K314" s="1"/>
  <c r="M314"/>
  <c r="N314" s="1"/>
  <c r="I315"/>
  <c r="J315" s="1"/>
  <c r="K315" s="1"/>
  <c r="M315"/>
  <c r="N315"/>
  <c r="I316"/>
  <c r="J316"/>
  <c r="K316" s="1"/>
  <c r="M316"/>
  <c r="N316" s="1"/>
  <c r="I317"/>
  <c r="J317" s="1"/>
  <c r="K317" s="1"/>
  <c r="M317"/>
  <c r="N317"/>
  <c r="J318"/>
  <c r="K318"/>
  <c r="L318"/>
  <c r="M318"/>
  <c r="N318" s="1"/>
  <c r="I319"/>
  <c r="J319" s="1"/>
  <c r="K319" s="1"/>
  <c r="M319"/>
  <c r="N319"/>
  <c r="I320"/>
  <c r="J320"/>
  <c r="K320" s="1"/>
  <c r="M320"/>
  <c r="N320" s="1"/>
  <c r="J321"/>
  <c r="K321" s="1"/>
  <c r="M321"/>
  <c r="N321" s="1"/>
  <c r="I322"/>
  <c r="J322" s="1"/>
  <c r="K322" s="1"/>
  <c r="L322"/>
  <c r="M322"/>
  <c r="N322" s="1"/>
  <c r="J323"/>
  <c r="K323" s="1"/>
  <c r="M323"/>
  <c r="N323" s="1"/>
  <c r="J324"/>
  <c r="K324" s="1"/>
  <c r="M324"/>
  <c r="N324" s="1"/>
  <c r="J325"/>
  <c r="K325" s="1"/>
  <c r="M325"/>
  <c r="N325" s="1"/>
  <c r="J326"/>
  <c r="K326" s="1"/>
  <c r="M326"/>
  <c r="N326" s="1"/>
  <c r="J327"/>
  <c r="K327" s="1"/>
  <c r="M327"/>
  <c r="N327" s="1"/>
  <c r="J328"/>
  <c r="K328" s="1"/>
  <c r="M328"/>
  <c r="N328" s="1"/>
  <c r="J329"/>
  <c r="K329" s="1"/>
  <c r="M329"/>
  <c r="N329" s="1"/>
  <c r="J330"/>
  <c r="K330" s="1"/>
  <c r="M330"/>
  <c r="N330" s="1"/>
  <c r="J331"/>
  <c r="K331" s="1"/>
  <c r="M331"/>
  <c r="N331" s="1"/>
  <c r="J332"/>
  <c r="K332" s="1"/>
  <c r="M332"/>
  <c r="N332" s="1"/>
  <c r="J333"/>
  <c r="K333" s="1"/>
  <c r="M333"/>
  <c r="N333" s="1"/>
  <c r="J334"/>
  <c r="K334" s="1"/>
  <c r="M334"/>
  <c r="N334" s="1"/>
  <c r="J335"/>
  <c r="K335" s="1"/>
  <c r="M335"/>
  <c r="N335" s="1"/>
  <c r="I336"/>
  <c r="J336" s="1"/>
  <c r="K336" s="1"/>
  <c r="M336"/>
  <c r="N336"/>
  <c r="I337"/>
  <c r="J337"/>
  <c r="K337" s="1"/>
  <c r="M337"/>
  <c r="N337" s="1"/>
  <c r="I338"/>
  <c r="J338" s="1"/>
  <c r="K338" s="1"/>
  <c r="M338"/>
  <c r="N338"/>
  <c r="J339"/>
  <c r="K339"/>
  <c r="M339"/>
  <c r="N339"/>
  <c r="J340"/>
  <c r="K340"/>
  <c r="M340"/>
  <c r="N340"/>
  <c r="J341"/>
  <c r="K341"/>
  <c r="M341"/>
  <c r="N341"/>
  <c r="J342"/>
  <c r="K342"/>
  <c r="M342"/>
  <c r="N342"/>
  <c r="J343"/>
  <c r="K343"/>
  <c r="M343"/>
  <c r="N343"/>
  <c r="I344"/>
  <c r="J344"/>
  <c r="K344" s="1"/>
  <c r="M344"/>
  <c r="N344" s="1"/>
  <c r="J345"/>
  <c r="K345" s="1"/>
  <c r="M345"/>
  <c r="N345" s="1"/>
  <c r="I346"/>
  <c r="J346" s="1"/>
  <c r="K346" s="1"/>
  <c r="M346"/>
  <c r="N346"/>
  <c r="J347"/>
  <c r="K347"/>
  <c r="M347"/>
  <c r="N347"/>
  <c r="I348"/>
  <c r="J348"/>
  <c r="K348" s="1"/>
  <c r="M348"/>
  <c r="N348" s="1"/>
  <c r="J349"/>
  <c r="K349" s="1"/>
  <c r="M349"/>
  <c r="N349" s="1"/>
  <c r="J350"/>
  <c r="K350" s="1"/>
  <c r="M350"/>
  <c r="N350" s="1"/>
  <c r="J351"/>
  <c r="K351" s="1"/>
  <c r="M351"/>
  <c r="N351" s="1"/>
  <c r="J352"/>
  <c r="K352" s="1"/>
  <c r="M352"/>
  <c r="N352" s="1"/>
  <c r="J353"/>
  <c r="K353" s="1"/>
  <c r="M353"/>
  <c r="N353" s="1"/>
  <c r="J354"/>
  <c r="K354" s="1"/>
  <c r="L354"/>
  <c r="M354" s="1"/>
  <c r="N354" s="1"/>
  <c r="J355"/>
  <c r="K355"/>
  <c r="M355"/>
  <c r="N355"/>
  <c r="J356"/>
  <c r="K356"/>
  <c r="M356"/>
  <c r="N356"/>
  <c r="J357"/>
  <c r="K357"/>
  <c r="M357"/>
  <c r="N357"/>
  <c r="J358"/>
  <c r="K358"/>
  <c r="M358"/>
  <c r="N358"/>
  <c r="J359"/>
  <c r="K359"/>
  <c r="M359"/>
  <c r="N359"/>
  <c r="I360"/>
  <c r="J360"/>
  <c r="K360" s="1"/>
  <c r="M360"/>
  <c r="N360" s="1"/>
  <c r="J361"/>
  <c r="K361" s="1"/>
  <c r="M361"/>
  <c r="N361" s="1"/>
  <c r="J362"/>
  <c r="K362" s="1"/>
  <c r="M362"/>
  <c r="N362" s="1"/>
  <c r="J363"/>
  <c r="K363" s="1"/>
  <c r="M363"/>
  <c r="N363" s="1"/>
  <c r="J364"/>
  <c r="K364" s="1"/>
  <c r="M364"/>
  <c r="N364" s="1"/>
  <c r="J365"/>
  <c r="K365" s="1"/>
  <c r="M365"/>
  <c r="N365" s="1"/>
  <c r="I366"/>
  <c r="J366" s="1"/>
  <c r="K366" s="1"/>
  <c r="M366"/>
  <c r="N366"/>
  <c r="W272" s="1"/>
  <c r="X272" s="1"/>
  <c r="Y272" s="1"/>
  <c r="J367"/>
  <c r="K367"/>
  <c r="M367"/>
  <c r="N367"/>
  <c r="W273" s="1"/>
  <c r="X273" s="1"/>
  <c r="Y273" s="1"/>
  <c r="J368"/>
  <c r="K368"/>
  <c r="M368"/>
  <c r="N368"/>
  <c r="J369"/>
  <c r="K369"/>
  <c r="M369"/>
  <c r="N369"/>
  <c r="J370"/>
  <c r="K370"/>
  <c r="M370"/>
  <c r="N370"/>
  <c r="I371"/>
  <c r="J371"/>
  <c r="K371" s="1"/>
  <c r="M371"/>
  <c r="N371" s="1"/>
  <c r="J372"/>
  <c r="K372" s="1"/>
  <c r="M372"/>
  <c r="N372" s="1"/>
  <c r="J373"/>
  <c r="K373" s="1"/>
  <c r="M373"/>
  <c r="N373" s="1"/>
  <c r="J374"/>
  <c r="K374" s="1"/>
  <c r="M374"/>
  <c r="N374" s="1"/>
  <c r="J375"/>
  <c r="K375" s="1"/>
  <c r="M375"/>
  <c r="N375" s="1"/>
  <c r="J376"/>
  <c r="K376" s="1"/>
  <c r="M376"/>
  <c r="N376" s="1"/>
  <c r="J377"/>
  <c r="K377" s="1"/>
  <c r="M377"/>
  <c r="N377" s="1"/>
  <c r="I378"/>
  <c r="J378" s="1"/>
  <c r="K378" s="1"/>
  <c r="M378"/>
  <c r="N378"/>
  <c r="J379"/>
  <c r="K379"/>
  <c r="M379"/>
  <c r="N379"/>
  <c r="J380"/>
  <c r="K380"/>
  <c r="M380"/>
  <c r="N380"/>
  <c r="J381"/>
  <c r="K381"/>
  <c r="M381"/>
  <c r="N381"/>
  <c r="I382"/>
  <c r="J382"/>
  <c r="K382" s="1"/>
  <c r="L382"/>
  <c r="M382" s="1"/>
  <c r="N382" s="1"/>
  <c r="J383"/>
  <c r="K383"/>
  <c r="M383"/>
  <c r="N383"/>
  <c r="J384"/>
  <c r="K384"/>
  <c r="M384"/>
  <c r="N384"/>
  <c r="J385"/>
  <c r="K385"/>
  <c r="M385"/>
  <c r="N385"/>
  <c r="J386"/>
  <c r="K386"/>
  <c r="M386"/>
  <c r="N386"/>
  <c r="J387"/>
  <c r="K387"/>
  <c r="M387"/>
  <c r="N387"/>
  <c r="J388"/>
  <c r="K388"/>
  <c r="M388"/>
  <c r="N388"/>
  <c r="J389"/>
  <c r="K389"/>
  <c r="L389"/>
  <c r="M389"/>
  <c r="N389" s="1"/>
  <c r="J390"/>
  <c r="K390" s="1"/>
  <c r="M390"/>
  <c r="N390" s="1"/>
  <c r="J391"/>
  <c r="K391" s="1"/>
  <c r="M391"/>
  <c r="N391" s="1"/>
  <c r="J392"/>
  <c r="K392" s="1"/>
  <c r="L392"/>
  <c r="M392" s="1"/>
  <c r="N392" s="1"/>
  <c r="J393"/>
  <c r="K393"/>
  <c r="M393"/>
  <c r="N393"/>
  <c r="J394"/>
  <c r="K394"/>
  <c r="M394"/>
  <c r="N394"/>
  <c r="J395"/>
  <c r="K395"/>
  <c r="M395"/>
  <c r="N395"/>
  <c r="J396"/>
  <c r="K396"/>
  <c r="M396"/>
  <c r="N396"/>
  <c r="J397"/>
  <c r="K397"/>
  <c r="M397"/>
  <c r="N397"/>
  <c r="J398"/>
  <c r="K398"/>
  <c r="M398"/>
  <c r="N398"/>
  <c r="J399"/>
  <c r="K399"/>
  <c r="M399"/>
  <c r="N399"/>
  <c r="J400"/>
  <c r="K400"/>
  <c r="M400"/>
  <c r="N400"/>
  <c r="J401"/>
  <c r="K401"/>
  <c r="M401"/>
  <c r="N401"/>
  <c r="J402"/>
  <c r="K402"/>
  <c r="M402"/>
  <c r="N402"/>
  <c r="Q402"/>
  <c r="J403"/>
  <c r="K403" s="1"/>
  <c r="M403"/>
  <c r="N403" s="1"/>
  <c r="Q403"/>
  <c r="Q404" s="1"/>
  <c r="Q405" s="1"/>
  <c r="U403"/>
  <c r="V403"/>
  <c r="AA403"/>
  <c r="AB403" s="1"/>
  <c r="J404"/>
  <c r="K404"/>
  <c r="M404"/>
  <c r="N404"/>
  <c r="U404"/>
  <c r="V404" s="1"/>
  <c r="W404"/>
  <c r="X404" s="1"/>
  <c r="Y404" s="1"/>
  <c r="AA404"/>
  <c r="AB404"/>
  <c r="AC404" s="1"/>
  <c r="J405"/>
  <c r="K405" s="1"/>
  <c r="M405"/>
  <c r="N405" s="1"/>
  <c r="W405" s="1"/>
  <c r="X405" s="1"/>
  <c r="Y405" s="1"/>
  <c r="U405"/>
  <c r="V405"/>
  <c r="AA405"/>
  <c r="AB405" s="1"/>
  <c r="J406"/>
  <c r="K406"/>
  <c r="M406"/>
  <c r="N406"/>
  <c r="U406"/>
  <c r="V406"/>
  <c r="AA406"/>
  <c r="AB406" s="1"/>
  <c r="AC406" s="1"/>
  <c r="J407"/>
  <c r="K407"/>
  <c r="M407"/>
  <c r="N407"/>
  <c r="U407"/>
  <c r="V407"/>
  <c r="AA407"/>
  <c r="AB407" s="1"/>
  <c r="J408"/>
  <c r="K408"/>
  <c r="M408"/>
  <c r="N408"/>
  <c r="U408"/>
  <c r="V408"/>
  <c r="AA408"/>
  <c r="AB408" s="1"/>
  <c r="AC408" s="1"/>
  <c r="J409"/>
  <c r="K409"/>
  <c r="M409"/>
  <c r="N409"/>
  <c r="U409"/>
  <c r="V409"/>
  <c r="AA409"/>
  <c r="AB409" s="1"/>
  <c r="J410"/>
  <c r="K410"/>
  <c r="M410"/>
  <c r="N410"/>
  <c r="U410"/>
  <c r="V410"/>
  <c r="AA410"/>
  <c r="AB410" s="1"/>
  <c r="J411"/>
  <c r="K411"/>
  <c r="M411"/>
  <c r="N411"/>
  <c r="U411"/>
  <c r="V411"/>
  <c r="AA411"/>
  <c r="AB411" s="1"/>
  <c r="J412"/>
  <c r="K412"/>
  <c r="M412"/>
  <c r="N412"/>
  <c r="U412"/>
  <c r="V412"/>
  <c r="AA412"/>
  <c r="AB412" s="1"/>
  <c r="J413"/>
  <c r="K413"/>
  <c r="M413"/>
  <c r="N413"/>
  <c r="T413"/>
  <c r="U413"/>
  <c r="V413" s="1"/>
  <c r="AA413"/>
  <c r="AB413" s="1"/>
  <c r="J414"/>
  <c r="K414"/>
  <c r="M414"/>
  <c r="N414"/>
  <c r="J415"/>
  <c r="K415"/>
  <c r="M415"/>
  <c r="N415"/>
  <c r="W406" s="1"/>
  <c r="X406" s="1"/>
  <c r="Y406" s="1"/>
  <c r="J416"/>
  <c r="K416"/>
  <c r="M416"/>
  <c r="N416"/>
  <c r="W407" s="1"/>
  <c r="X407" s="1"/>
  <c r="Y407" s="1"/>
  <c r="J417"/>
  <c r="K417"/>
  <c r="M417"/>
  <c r="N417"/>
  <c r="J418"/>
  <c r="K418"/>
  <c r="M418"/>
  <c r="N418"/>
  <c r="J419"/>
  <c r="K419"/>
  <c r="M419"/>
  <c r="N419"/>
  <c r="W408" s="1"/>
  <c r="X408" s="1"/>
  <c r="Y408" s="1"/>
  <c r="J420"/>
  <c r="K420"/>
  <c r="M420"/>
  <c r="N420"/>
  <c r="J421"/>
  <c r="K421"/>
  <c r="M421"/>
  <c r="N421"/>
  <c r="J422"/>
  <c r="K422"/>
  <c r="M422"/>
  <c r="N422"/>
  <c r="J423"/>
  <c r="K423"/>
  <c r="M423"/>
  <c r="N423"/>
  <c r="J424"/>
  <c r="K424"/>
  <c r="M424"/>
  <c r="N424"/>
  <c r="J425"/>
  <c r="K425"/>
  <c r="M425"/>
  <c r="N425"/>
  <c r="J426"/>
  <c r="K426"/>
  <c r="M426"/>
  <c r="N426"/>
  <c r="J427"/>
  <c r="K427"/>
  <c r="M427"/>
  <c r="N427"/>
  <c r="J428"/>
  <c r="K428"/>
  <c r="M428"/>
  <c r="N428"/>
  <c r="J429"/>
  <c r="K429"/>
  <c r="M429"/>
  <c r="N429"/>
  <c r="J430"/>
  <c r="K430"/>
  <c r="M430"/>
  <c r="N430"/>
  <c r="J431"/>
  <c r="K431"/>
  <c r="M431"/>
  <c r="N431"/>
  <c r="J432"/>
  <c r="K432"/>
  <c r="M432"/>
  <c r="N432"/>
  <c r="J433"/>
  <c r="K433"/>
  <c r="M433"/>
  <c r="N433"/>
  <c r="J434"/>
  <c r="K434"/>
  <c r="M434"/>
  <c r="N434"/>
  <c r="J435"/>
  <c r="K435"/>
  <c r="M435"/>
  <c r="N435"/>
  <c r="J436"/>
  <c r="K436"/>
  <c r="M436"/>
  <c r="N436"/>
  <c r="J437"/>
  <c r="K437"/>
  <c r="M437"/>
  <c r="N437"/>
  <c r="J438"/>
  <c r="K438"/>
  <c r="M438"/>
  <c r="N438"/>
  <c r="J439"/>
  <c r="K439"/>
  <c r="M439"/>
  <c r="N439"/>
  <c r="J440"/>
  <c r="K440"/>
  <c r="M440"/>
  <c r="N440"/>
  <c r="J441"/>
  <c r="K441"/>
  <c r="M441"/>
  <c r="N441"/>
  <c r="J442"/>
  <c r="K442"/>
  <c r="M442"/>
  <c r="N442"/>
  <c r="J443"/>
  <c r="K443"/>
  <c r="M443"/>
  <c r="N443"/>
  <c r="J444"/>
  <c r="K444"/>
  <c r="M444"/>
  <c r="N444"/>
  <c r="J445"/>
  <c r="K445"/>
  <c r="M445"/>
  <c r="N445"/>
  <c r="J446"/>
  <c r="K446"/>
  <c r="M446"/>
  <c r="N446"/>
  <c r="J447"/>
  <c r="K447"/>
  <c r="M447"/>
  <c r="N447"/>
  <c r="J448"/>
  <c r="K448"/>
  <c r="M448"/>
  <c r="N448"/>
  <c r="J449"/>
  <c r="K449"/>
  <c r="M449"/>
  <c r="N449"/>
  <c r="J450"/>
  <c r="K450"/>
  <c r="M450"/>
  <c r="N450"/>
  <c r="J451"/>
  <c r="K451"/>
  <c r="M451"/>
  <c r="N451"/>
  <c r="J452"/>
  <c r="K452"/>
  <c r="M452"/>
  <c r="N452"/>
  <c r="J453"/>
  <c r="K453"/>
  <c r="M453"/>
  <c r="N453"/>
  <c r="J454"/>
  <c r="K454"/>
  <c r="M454"/>
  <c r="N454"/>
  <c r="J455"/>
  <c r="K455"/>
  <c r="M455"/>
  <c r="N455"/>
  <c r="J456"/>
  <c r="K456"/>
  <c r="M456"/>
  <c r="N456"/>
  <c r="J457"/>
  <c r="K457"/>
  <c r="M457"/>
  <c r="N457"/>
  <c r="J458"/>
  <c r="K458"/>
  <c r="M458"/>
  <c r="N458"/>
  <c r="J459"/>
  <c r="K459"/>
  <c r="M459"/>
  <c r="N459"/>
  <c r="J460"/>
  <c r="K460"/>
  <c r="M460"/>
  <c r="N460"/>
  <c r="J461"/>
  <c r="K461"/>
  <c r="M461"/>
  <c r="N461"/>
  <c r="J462"/>
  <c r="K462"/>
  <c r="M462"/>
  <c r="N462"/>
  <c r="J463"/>
  <c r="K463"/>
  <c r="M463"/>
  <c r="N463"/>
  <c r="J464"/>
  <c r="K464"/>
  <c r="M464"/>
  <c r="N464"/>
  <c r="J465"/>
  <c r="K465"/>
  <c r="M465"/>
  <c r="N465"/>
  <c r="J466"/>
  <c r="K466"/>
  <c r="M466"/>
  <c r="N466"/>
  <c r="J467"/>
  <c r="K467"/>
  <c r="M467"/>
  <c r="N467"/>
  <c r="J468"/>
  <c r="K468"/>
  <c r="M468"/>
  <c r="N468"/>
  <c r="J469"/>
  <c r="K469"/>
  <c r="M469"/>
  <c r="N469"/>
  <c r="J470"/>
  <c r="K470"/>
  <c r="M470"/>
  <c r="N470"/>
  <c r="J471"/>
  <c r="K471"/>
  <c r="M471"/>
  <c r="N471"/>
  <c r="J472"/>
  <c r="K472"/>
  <c r="M472"/>
  <c r="N472"/>
  <c r="J473"/>
  <c r="K473"/>
  <c r="M473"/>
  <c r="N473"/>
  <c r="J474"/>
  <c r="K474"/>
  <c r="M474"/>
  <c r="N474"/>
  <c r="J475"/>
  <c r="K475"/>
  <c r="M475"/>
  <c r="N475"/>
  <c r="J476"/>
  <c r="K476"/>
  <c r="M476"/>
  <c r="N476"/>
  <c r="J477"/>
  <c r="K477"/>
  <c r="M477"/>
  <c r="N477"/>
  <c r="W409" s="1"/>
  <c r="X409" s="1"/>
  <c r="Y409" s="1"/>
  <c r="J478"/>
  <c r="K478"/>
  <c r="M478"/>
  <c r="N478"/>
  <c r="J479"/>
  <c r="K479"/>
  <c r="M479"/>
  <c r="N479"/>
  <c r="J480"/>
  <c r="K480"/>
  <c r="M480"/>
  <c r="N480"/>
  <c r="J481"/>
  <c r="K481"/>
  <c r="M481"/>
  <c r="N481"/>
  <c r="W410" s="1"/>
  <c r="X410" s="1"/>
  <c r="Y410" s="1"/>
  <c r="J482"/>
  <c r="K482"/>
  <c r="M482"/>
  <c r="N482"/>
  <c r="J483"/>
  <c r="K483"/>
  <c r="M483"/>
  <c r="N483"/>
  <c r="J484"/>
  <c r="K484"/>
  <c r="M484"/>
  <c r="N484"/>
  <c r="J485"/>
  <c r="K485"/>
  <c r="M485"/>
  <c r="N485"/>
  <c r="W411" s="1"/>
  <c r="X411" s="1"/>
  <c r="Y411" s="1"/>
  <c r="J486"/>
  <c r="K486"/>
  <c r="M486"/>
  <c r="N486"/>
  <c r="J487"/>
  <c r="K487"/>
  <c r="M487"/>
  <c r="N487"/>
  <c r="J488"/>
  <c r="K488"/>
  <c r="M488"/>
  <c r="N488"/>
  <c r="J489"/>
  <c r="K489"/>
  <c r="M489"/>
  <c r="N489"/>
  <c r="J490"/>
  <c r="K490"/>
  <c r="M490"/>
  <c r="N490"/>
  <c r="J491"/>
  <c r="K491"/>
  <c r="M491"/>
  <c r="N491"/>
  <c r="J492"/>
  <c r="K492"/>
  <c r="M492"/>
  <c r="N492"/>
  <c r="J493"/>
  <c r="K493"/>
  <c r="M493"/>
  <c r="N493"/>
  <c r="J494"/>
  <c r="K494"/>
  <c r="M494"/>
  <c r="N494"/>
  <c r="J495"/>
  <c r="K495"/>
  <c r="M495"/>
  <c r="N495"/>
  <c r="J496"/>
  <c r="K496"/>
  <c r="M496"/>
  <c r="N496"/>
  <c r="J497"/>
  <c r="K497"/>
  <c r="M497"/>
  <c r="N497"/>
  <c r="J498"/>
  <c r="K498"/>
  <c r="M498"/>
  <c r="N498"/>
  <c r="J499"/>
  <c r="K499"/>
  <c r="M499"/>
  <c r="N499"/>
  <c r="J500"/>
  <c r="K500"/>
  <c r="M500"/>
  <c r="N500"/>
  <c r="J501"/>
  <c r="K501"/>
  <c r="M501"/>
  <c r="N501"/>
  <c r="J502"/>
  <c r="K502"/>
  <c r="M502"/>
  <c r="N502"/>
  <c r="W503" s="1"/>
  <c r="X503" s="1"/>
  <c r="Q502"/>
  <c r="J503"/>
  <c r="K503" s="1"/>
  <c r="M503"/>
  <c r="N503" s="1"/>
  <c r="Q503"/>
  <c r="Q504" s="1"/>
  <c r="Q505" s="1"/>
  <c r="U503"/>
  <c r="V503"/>
  <c r="AA503"/>
  <c r="AB503" s="1"/>
  <c r="J504"/>
  <c r="K504"/>
  <c r="M504"/>
  <c r="N504"/>
  <c r="U504"/>
  <c r="V504" s="1"/>
  <c r="W504"/>
  <c r="AA504"/>
  <c r="AB504"/>
  <c r="J505"/>
  <c r="K505" s="1"/>
  <c r="M505"/>
  <c r="N505" s="1"/>
  <c r="U505"/>
  <c r="V505"/>
  <c r="AA505"/>
  <c r="AB505" s="1"/>
  <c r="J506"/>
  <c r="K506"/>
  <c r="M506"/>
  <c r="N506"/>
  <c r="U506"/>
  <c r="V506"/>
  <c r="AA506"/>
  <c r="AB506" s="1"/>
  <c r="J507"/>
  <c r="K507"/>
  <c r="M507"/>
  <c r="N507"/>
  <c r="U507"/>
  <c r="V507"/>
  <c r="AA507"/>
  <c r="AB507" s="1"/>
  <c r="J508"/>
  <c r="K508"/>
  <c r="M508"/>
  <c r="N508"/>
  <c r="U508"/>
  <c r="V508"/>
  <c r="AA508"/>
  <c r="AB508" s="1"/>
  <c r="J509"/>
  <c r="K509"/>
  <c r="M509"/>
  <c r="N509"/>
  <c r="W506" s="1"/>
  <c r="X506" s="1"/>
  <c r="Y506" s="1"/>
  <c r="U509"/>
  <c r="V509"/>
  <c r="AA509"/>
  <c r="AB509" s="1"/>
  <c r="J510"/>
  <c r="K510"/>
  <c r="M510"/>
  <c r="N510"/>
  <c r="U510"/>
  <c r="V510"/>
  <c r="AA510"/>
  <c r="AB510" s="1"/>
  <c r="J511"/>
  <c r="K511"/>
  <c r="M511"/>
  <c r="N511"/>
  <c r="U511"/>
  <c r="V511"/>
  <c r="AA511"/>
  <c r="AB511" s="1"/>
  <c r="J512"/>
  <c r="K512"/>
  <c r="M512"/>
  <c r="N512"/>
  <c r="U512"/>
  <c r="V512"/>
  <c r="AA512"/>
  <c r="AB512" s="1"/>
  <c r="J513"/>
  <c r="K513"/>
  <c r="M513"/>
  <c r="N513"/>
  <c r="U513"/>
  <c r="V513"/>
  <c r="AA513"/>
  <c r="AB513" s="1"/>
  <c r="J514"/>
  <c r="K514"/>
  <c r="M514"/>
  <c r="N514"/>
  <c r="T514"/>
  <c r="U514"/>
  <c r="V514" s="1"/>
  <c r="AA514"/>
  <c r="AB514" s="1"/>
  <c r="J515"/>
  <c r="K515"/>
  <c r="M515"/>
  <c r="N515"/>
  <c r="J516"/>
  <c r="K516"/>
  <c r="M516"/>
  <c r="N516"/>
  <c r="J517"/>
  <c r="K517"/>
  <c r="M517"/>
  <c r="N517"/>
  <c r="J518"/>
  <c r="K518"/>
  <c r="M518"/>
  <c r="N518"/>
  <c r="J519"/>
  <c r="K519"/>
  <c r="M519"/>
  <c r="N519"/>
  <c r="J520"/>
  <c r="K520"/>
  <c r="M520"/>
  <c r="N520"/>
  <c r="J521"/>
  <c r="K521"/>
  <c r="M521"/>
  <c r="N521"/>
  <c r="J522"/>
  <c r="K522"/>
  <c r="M522"/>
  <c r="N522"/>
  <c r="J523"/>
  <c r="K523"/>
  <c r="M523"/>
  <c r="N523"/>
  <c r="J524"/>
  <c r="K524"/>
  <c r="M524"/>
  <c r="N524"/>
  <c r="J525"/>
  <c r="K525"/>
  <c r="M525"/>
  <c r="N525"/>
  <c r="J526"/>
  <c r="K526"/>
  <c r="M526"/>
  <c r="N526"/>
  <c r="J527"/>
  <c r="K527"/>
  <c r="M527"/>
  <c r="N527"/>
  <c r="J528"/>
  <c r="K528"/>
  <c r="M528"/>
  <c r="N528"/>
  <c r="J529"/>
  <c r="K529"/>
  <c r="M529"/>
  <c r="N529"/>
  <c r="J530"/>
  <c r="K530"/>
  <c r="M530"/>
  <c r="N530"/>
  <c r="J531"/>
  <c r="K531"/>
  <c r="M531"/>
  <c r="N531"/>
  <c r="J532"/>
  <c r="K532"/>
  <c r="M532"/>
  <c r="N532"/>
  <c r="J533"/>
  <c r="K533"/>
  <c r="M533"/>
  <c r="N533"/>
  <c r="J534"/>
  <c r="K534"/>
  <c r="M534"/>
  <c r="N534"/>
  <c r="J535"/>
  <c r="K535"/>
  <c r="M535"/>
  <c r="N535"/>
  <c r="J536"/>
  <c r="K536"/>
  <c r="M536"/>
  <c r="N536"/>
  <c r="J537"/>
  <c r="K537"/>
  <c r="M537"/>
  <c r="N537"/>
  <c r="J538"/>
  <c r="K538"/>
  <c r="M538"/>
  <c r="N538"/>
  <c r="J539"/>
  <c r="K539"/>
  <c r="M539"/>
  <c r="N539"/>
  <c r="J540"/>
  <c r="K540"/>
  <c r="M540"/>
  <c r="N540"/>
  <c r="J541"/>
  <c r="K541"/>
  <c r="M541"/>
  <c r="N541"/>
  <c r="J542"/>
  <c r="K542"/>
  <c r="M542"/>
  <c r="N542"/>
  <c r="J543"/>
  <c r="K543"/>
  <c r="M543"/>
  <c r="N543"/>
  <c r="J544"/>
  <c r="K544"/>
  <c r="M544"/>
  <c r="N544"/>
  <c r="J545"/>
  <c r="K545"/>
  <c r="L545"/>
  <c r="M545"/>
  <c r="N545" s="1"/>
  <c r="J546"/>
  <c r="K546" s="1"/>
  <c r="L546"/>
  <c r="M546" s="1"/>
  <c r="N546" s="1"/>
  <c r="J547"/>
  <c r="K547"/>
  <c r="M547"/>
  <c r="N547"/>
  <c r="J548"/>
  <c r="K548"/>
  <c r="L548"/>
  <c r="M548"/>
  <c r="N548" s="1"/>
  <c r="J549"/>
  <c r="K549" s="1"/>
  <c r="M549"/>
  <c r="N549" s="1"/>
  <c r="J550"/>
  <c r="K550" s="1"/>
  <c r="M550"/>
  <c r="N550" s="1"/>
  <c r="J551"/>
  <c r="K551" s="1"/>
  <c r="M551"/>
  <c r="N551" s="1"/>
  <c r="J552"/>
  <c r="K552" s="1"/>
  <c r="M552"/>
  <c r="N552" s="1"/>
  <c r="J553"/>
  <c r="K553" s="1"/>
  <c r="M553"/>
  <c r="N553" s="1"/>
  <c r="J554"/>
  <c r="K554" s="1"/>
  <c r="M554"/>
  <c r="N554" s="1"/>
  <c r="J555"/>
  <c r="K555" s="1"/>
  <c r="L555"/>
  <c r="M555" s="1"/>
  <c r="N555"/>
  <c r="J556"/>
  <c r="K556"/>
  <c r="L556"/>
  <c r="M556"/>
  <c r="N556" s="1"/>
  <c r="J557"/>
  <c r="K557" s="1"/>
  <c r="M557"/>
  <c r="N557" s="1"/>
  <c r="J558"/>
  <c r="K558" s="1"/>
  <c r="L558"/>
  <c r="M558" s="1"/>
  <c r="N558" s="1"/>
  <c r="J559"/>
  <c r="K559"/>
  <c r="L559"/>
  <c r="M559"/>
  <c r="N559" s="1"/>
  <c r="J560"/>
  <c r="K560" s="1"/>
  <c r="M560"/>
  <c r="N560" s="1"/>
  <c r="J561"/>
  <c r="K561" s="1"/>
  <c r="M561"/>
  <c r="N561" s="1"/>
  <c r="J562"/>
  <c r="K562" s="1"/>
  <c r="M562"/>
  <c r="N562" s="1"/>
  <c r="J563"/>
  <c r="K563" s="1"/>
  <c r="M563"/>
  <c r="N563" s="1"/>
  <c r="J564"/>
  <c r="K564" s="1"/>
  <c r="M564"/>
  <c r="N564" s="1"/>
  <c r="J565"/>
  <c r="K565" s="1"/>
  <c r="M565"/>
  <c r="N565" s="1"/>
  <c r="J566"/>
  <c r="K566" s="1"/>
  <c r="M566"/>
  <c r="N566" s="1"/>
  <c r="J567"/>
  <c r="K567" s="1"/>
  <c r="M567"/>
  <c r="N567" s="1"/>
  <c r="J568"/>
  <c r="K568" s="1"/>
  <c r="M568"/>
  <c r="N568" s="1"/>
  <c r="J569"/>
  <c r="K569" s="1"/>
  <c r="M569"/>
  <c r="N569" s="1"/>
  <c r="J570"/>
  <c r="K570" s="1"/>
  <c r="M570"/>
  <c r="N570" s="1"/>
  <c r="J571"/>
  <c r="K571" s="1"/>
  <c r="M571"/>
  <c r="N571" s="1"/>
  <c r="J572"/>
  <c r="K572" s="1"/>
  <c r="L572"/>
  <c r="M572" s="1"/>
  <c r="N572"/>
  <c r="J573"/>
  <c r="K573"/>
  <c r="M573"/>
  <c r="N573"/>
  <c r="J574"/>
  <c r="K574"/>
  <c r="L574"/>
  <c r="M574"/>
  <c r="N574" s="1"/>
  <c r="J575"/>
  <c r="K575" s="1"/>
  <c r="M575"/>
  <c r="N575" s="1"/>
  <c r="J576"/>
  <c r="K576" s="1"/>
  <c r="M576"/>
  <c r="N576" s="1"/>
  <c r="J577"/>
  <c r="K577" s="1"/>
  <c r="M577"/>
  <c r="N577" s="1"/>
  <c r="J578"/>
  <c r="K578" s="1"/>
  <c r="M578"/>
  <c r="N578" s="1"/>
  <c r="J579"/>
  <c r="K579"/>
  <c r="M579"/>
  <c r="N579"/>
  <c r="J580"/>
  <c r="K580"/>
  <c r="M580"/>
  <c r="N580"/>
  <c r="J581"/>
  <c r="K581"/>
  <c r="M581"/>
  <c r="N581"/>
  <c r="J582"/>
  <c r="K582"/>
  <c r="L582"/>
  <c r="M582"/>
  <c r="N582" s="1"/>
  <c r="J583"/>
  <c r="K583" s="1"/>
  <c r="L583"/>
  <c r="M583" s="1"/>
  <c r="N583" s="1"/>
  <c r="J584"/>
  <c r="K584"/>
  <c r="M584"/>
  <c r="N584"/>
  <c r="J585"/>
  <c r="K585"/>
  <c r="M585"/>
  <c r="N585"/>
  <c r="J586"/>
  <c r="K586"/>
  <c r="M586"/>
  <c r="N586"/>
  <c r="J587"/>
  <c r="K587"/>
  <c r="M587"/>
  <c r="N587"/>
  <c r="J588"/>
  <c r="K588"/>
  <c r="L588"/>
  <c r="M588"/>
  <c r="N588" s="1"/>
  <c r="J589"/>
  <c r="K589" s="1"/>
  <c r="M589"/>
  <c r="N589" s="1"/>
  <c r="J590"/>
  <c r="K590" s="1"/>
  <c r="M590"/>
  <c r="N590" s="1"/>
  <c r="J591"/>
  <c r="K591" s="1"/>
  <c r="L591"/>
  <c r="M591" s="1"/>
  <c r="N591" s="1"/>
  <c r="J592"/>
  <c r="K592"/>
  <c r="M592"/>
  <c r="N592"/>
  <c r="J593"/>
  <c r="K593"/>
  <c r="M593"/>
  <c r="N593"/>
  <c r="J594"/>
  <c r="K594"/>
  <c r="L594"/>
  <c r="M594"/>
  <c r="N594" s="1"/>
  <c r="J595"/>
  <c r="K595" s="1"/>
  <c r="M595"/>
  <c r="N595" s="1"/>
  <c r="J596"/>
  <c r="K596" s="1"/>
  <c r="M596"/>
  <c r="N596" s="1"/>
  <c r="J597"/>
  <c r="K597" s="1"/>
  <c r="L597"/>
  <c r="M597" s="1"/>
  <c r="N597" s="1"/>
  <c r="J598"/>
  <c r="K598"/>
  <c r="M598"/>
  <c r="N598"/>
  <c r="J599"/>
  <c r="K599"/>
  <c r="M599"/>
  <c r="N599"/>
  <c r="J600"/>
  <c r="K600"/>
  <c r="L600"/>
  <c r="M600"/>
  <c r="N600" s="1"/>
  <c r="J601"/>
  <c r="K601" s="1"/>
  <c r="L601"/>
  <c r="M601" s="1"/>
  <c r="N601" s="1"/>
  <c r="J602"/>
  <c r="K602"/>
  <c r="M602"/>
  <c r="N602"/>
  <c r="Q602"/>
  <c r="J603"/>
  <c r="K603" s="1"/>
  <c r="M603"/>
  <c r="N603" s="1"/>
  <c r="Q603"/>
  <c r="Q604" s="1"/>
  <c r="Q605" s="1"/>
  <c r="U603"/>
  <c r="V603"/>
  <c r="AA603"/>
  <c r="AB603" s="1"/>
  <c r="J604"/>
  <c r="K604"/>
  <c r="M604"/>
  <c r="N604"/>
  <c r="U604"/>
  <c r="V604" s="1"/>
  <c r="AA604"/>
  <c r="AB604"/>
  <c r="J605"/>
  <c r="K605" s="1"/>
  <c r="M605"/>
  <c r="N605" s="1"/>
  <c r="U605"/>
  <c r="V605"/>
  <c r="AA605"/>
  <c r="AB605" s="1"/>
  <c r="J606"/>
  <c r="K606"/>
  <c r="M606"/>
  <c r="N606"/>
  <c r="U606"/>
  <c r="V606"/>
  <c r="AA606"/>
  <c r="AB606" s="1"/>
  <c r="J607"/>
  <c r="K607"/>
  <c r="M607"/>
  <c r="N607"/>
  <c r="W604" s="1"/>
  <c r="X604" s="1"/>
  <c r="Y604" s="1"/>
  <c r="U607"/>
  <c r="V607"/>
  <c r="AA607"/>
  <c r="AB607" s="1"/>
  <c r="J608"/>
  <c r="K608"/>
  <c r="M608"/>
  <c r="N608"/>
  <c r="U608"/>
  <c r="V608"/>
  <c r="AA608"/>
  <c r="AB608" s="1"/>
  <c r="J609"/>
  <c r="K609"/>
  <c r="M609"/>
  <c r="N609"/>
  <c r="U609"/>
  <c r="V609"/>
  <c r="AA609"/>
  <c r="AB609" s="1"/>
  <c r="J610"/>
  <c r="K610"/>
  <c r="M610"/>
  <c r="N610"/>
  <c r="U610"/>
  <c r="V610"/>
  <c r="AA610"/>
  <c r="AB610" s="1"/>
  <c r="J611"/>
  <c r="K611"/>
  <c r="M611"/>
  <c r="N611"/>
  <c r="U611"/>
  <c r="V611"/>
  <c r="AA611"/>
  <c r="AB611" s="1"/>
  <c r="J612"/>
  <c r="K612"/>
  <c r="M612"/>
  <c r="N612"/>
  <c r="T612"/>
  <c r="U612"/>
  <c r="V612" s="1"/>
  <c r="AA612"/>
  <c r="AB612" s="1"/>
  <c r="J613"/>
  <c r="K613"/>
  <c r="M613"/>
  <c r="N613"/>
  <c r="J614"/>
  <c r="K614"/>
  <c r="M614"/>
  <c r="N614"/>
  <c r="J615"/>
  <c r="K615"/>
  <c r="M615"/>
  <c r="N615"/>
  <c r="J616"/>
  <c r="K616"/>
  <c r="M616"/>
  <c r="N616"/>
  <c r="W605" s="1"/>
  <c r="X605" s="1"/>
  <c r="Y605" s="1"/>
  <c r="J617"/>
  <c r="K617"/>
  <c r="M617"/>
  <c r="N617"/>
  <c r="J618"/>
  <c r="K618"/>
  <c r="M618"/>
  <c r="N618"/>
  <c r="J619"/>
  <c r="K619"/>
  <c r="M619"/>
  <c r="N619"/>
  <c r="J620"/>
  <c r="K620"/>
  <c r="M620"/>
  <c r="N620"/>
  <c r="J621"/>
  <c r="K621"/>
  <c r="M621"/>
  <c r="N621"/>
  <c r="J622"/>
  <c r="K622"/>
  <c r="M622"/>
  <c r="N622"/>
  <c r="W606" s="1"/>
  <c r="X606" s="1"/>
  <c r="Y606" s="1"/>
  <c r="J623"/>
  <c r="K623"/>
  <c r="M623"/>
  <c r="N623"/>
  <c r="J624"/>
  <c r="K624"/>
  <c r="M624"/>
  <c r="N624"/>
  <c r="J625"/>
  <c r="K625"/>
  <c r="M625"/>
  <c r="N625"/>
  <c r="J626"/>
  <c r="K626"/>
  <c r="M626"/>
  <c r="N626"/>
  <c r="J627"/>
  <c r="K627"/>
  <c r="M627"/>
  <c r="N627"/>
  <c r="J628"/>
  <c r="K628"/>
  <c r="M628"/>
  <c r="N628"/>
  <c r="J629"/>
  <c r="K629"/>
  <c r="M629"/>
  <c r="N629"/>
  <c r="J630"/>
  <c r="K630"/>
  <c r="M630"/>
  <c r="N630"/>
  <c r="W607" s="1"/>
  <c r="X607" s="1"/>
  <c r="Y607" s="1"/>
  <c r="J631"/>
  <c r="K631"/>
  <c r="M631"/>
  <c r="N631"/>
  <c r="W608" s="1"/>
  <c r="X608" s="1"/>
  <c r="Y608" s="1"/>
  <c r="J632"/>
  <c r="K632"/>
  <c r="M632"/>
  <c r="N632"/>
  <c r="J633"/>
  <c r="K633"/>
  <c r="M633"/>
  <c r="N633"/>
  <c r="W609" s="1"/>
  <c r="X609" s="1"/>
  <c r="Y609" s="1"/>
  <c r="J634"/>
  <c r="K634"/>
  <c r="M634"/>
  <c r="N634"/>
  <c r="J635"/>
  <c r="K635"/>
  <c r="M635"/>
  <c r="N635"/>
  <c r="J636"/>
  <c r="K636"/>
  <c r="M636"/>
  <c r="N636"/>
  <c r="J637"/>
  <c r="K637"/>
  <c r="M637"/>
  <c r="N637"/>
  <c r="W610" s="1"/>
  <c r="X610" s="1"/>
  <c r="Y610" s="1"/>
  <c r="J638"/>
  <c r="K638"/>
  <c r="M638"/>
  <c r="N638"/>
  <c r="J639"/>
  <c r="K639"/>
  <c r="M639"/>
  <c r="N639"/>
  <c r="W611" s="1"/>
  <c r="X611" s="1"/>
  <c r="Y611" s="1"/>
  <c r="J640"/>
  <c r="K640"/>
  <c r="M640"/>
  <c r="N640"/>
  <c r="J641"/>
  <c r="K641"/>
  <c r="M641"/>
  <c r="N641"/>
  <c r="I642"/>
  <c r="J642"/>
  <c r="K642" s="1"/>
  <c r="M642"/>
  <c r="N642" s="1"/>
  <c r="Q642"/>
  <c r="I643"/>
  <c r="J643"/>
  <c r="K643" s="1"/>
  <c r="M643"/>
  <c r="N643" s="1"/>
  <c r="Q643"/>
  <c r="Q644" s="1"/>
  <c r="Q645" s="1"/>
  <c r="U643"/>
  <c r="V643"/>
  <c r="AA643"/>
  <c r="AB643" s="1"/>
  <c r="J644"/>
  <c r="K644"/>
  <c r="M644"/>
  <c r="N644"/>
  <c r="U644"/>
  <c r="V644" s="1"/>
  <c r="AA644"/>
  <c r="AB644"/>
  <c r="J645"/>
  <c r="K645" s="1"/>
  <c r="M645"/>
  <c r="N645" s="1"/>
  <c r="W644" s="1"/>
  <c r="X644" s="1"/>
  <c r="Y644" s="1"/>
  <c r="U645"/>
  <c r="V645"/>
  <c r="AA645"/>
  <c r="AB645" s="1"/>
  <c r="J646"/>
  <c r="K646"/>
  <c r="M646"/>
  <c r="N646"/>
  <c r="U646"/>
  <c r="V646"/>
  <c r="AA646"/>
  <c r="AB646" s="1"/>
  <c r="J647"/>
  <c r="K647"/>
  <c r="M647"/>
  <c r="N647"/>
  <c r="U647"/>
  <c r="V647"/>
  <c r="AA647"/>
  <c r="AB647" s="1"/>
  <c r="J648"/>
  <c r="K648"/>
  <c r="M648"/>
  <c r="N648"/>
  <c r="U648"/>
  <c r="V648"/>
  <c r="AA648"/>
  <c r="AB648" s="1"/>
  <c r="J649"/>
  <c r="K649"/>
  <c r="M649"/>
  <c r="N649"/>
  <c r="U649"/>
  <c r="V649"/>
  <c r="AA649"/>
  <c r="AB649" s="1"/>
  <c r="J650"/>
  <c r="K650"/>
  <c r="M650"/>
  <c r="N650"/>
  <c r="U650"/>
  <c r="V650"/>
  <c r="AA650"/>
  <c r="AB650" s="1"/>
  <c r="J651"/>
  <c r="K651"/>
  <c r="M651"/>
  <c r="N651"/>
  <c r="T651"/>
  <c r="U651"/>
  <c r="AA651"/>
  <c r="AB651" s="1"/>
  <c r="J652"/>
  <c r="K652"/>
  <c r="M652"/>
  <c r="N652"/>
  <c r="J653"/>
  <c r="K653"/>
  <c r="M653"/>
  <c r="N653"/>
  <c r="J654"/>
  <c r="K654"/>
  <c r="M654"/>
  <c r="N654"/>
  <c r="J655"/>
  <c r="K655"/>
  <c r="M655"/>
  <c r="N655"/>
  <c r="J656"/>
  <c r="K656"/>
  <c r="M656"/>
  <c r="N656"/>
  <c r="J657"/>
  <c r="K657"/>
  <c r="M657"/>
  <c r="N657"/>
  <c r="J658"/>
  <c r="K658"/>
  <c r="M658"/>
  <c r="N658"/>
  <c r="J659"/>
  <c r="K659"/>
  <c r="M659"/>
  <c r="N659"/>
  <c r="J660"/>
  <c r="K660"/>
  <c r="M660"/>
  <c r="N660"/>
  <c r="J661"/>
  <c r="K661"/>
  <c r="M661"/>
  <c r="N661"/>
  <c r="J662"/>
  <c r="K662"/>
  <c r="M662"/>
  <c r="N662"/>
  <c r="J663"/>
  <c r="K663"/>
  <c r="M663"/>
  <c r="N663"/>
  <c r="J664"/>
  <c r="K664"/>
  <c r="M664"/>
  <c r="N664"/>
  <c r="J665"/>
  <c r="K665"/>
  <c r="M665"/>
  <c r="N665"/>
  <c r="J666"/>
  <c r="K666"/>
  <c r="M666"/>
  <c r="N666"/>
  <c r="J667"/>
  <c r="K667"/>
  <c r="M667"/>
  <c r="N667"/>
  <c r="J668"/>
  <c r="K668"/>
  <c r="M668"/>
  <c r="N668"/>
  <c r="J669"/>
  <c r="K669"/>
  <c r="M669"/>
  <c r="N669"/>
  <c r="J670"/>
  <c r="K670"/>
  <c r="M670"/>
  <c r="N670"/>
  <c r="J671"/>
  <c r="K671"/>
  <c r="M671"/>
  <c r="N671"/>
  <c r="J672"/>
  <c r="K672"/>
  <c r="M672"/>
  <c r="N672"/>
  <c r="J673"/>
  <c r="K673"/>
  <c r="M673"/>
  <c r="N673"/>
  <c r="J674"/>
  <c r="K674"/>
  <c r="M674"/>
  <c r="N674"/>
  <c r="J675"/>
  <c r="K675"/>
  <c r="M675"/>
  <c r="N675"/>
  <c r="J676"/>
  <c r="K676"/>
  <c r="M676"/>
  <c r="N676"/>
  <c r="J677"/>
  <c r="K677"/>
  <c r="M677"/>
  <c r="N677"/>
  <c r="I678"/>
  <c r="J678"/>
  <c r="K678" s="1"/>
  <c r="M678"/>
  <c r="N678" s="1"/>
  <c r="I679"/>
  <c r="J679" s="1"/>
  <c r="K679" s="1"/>
  <c r="M679"/>
  <c r="N679"/>
  <c r="J680"/>
  <c r="K680"/>
  <c r="M680"/>
  <c r="N680"/>
  <c r="I681"/>
  <c r="J681"/>
  <c r="K681" s="1"/>
  <c r="M681"/>
  <c r="N681" s="1"/>
  <c r="J682"/>
  <c r="K682" s="1"/>
  <c r="M682"/>
  <c r="N682" s="1"/>
  <c r="J683"/>
  <c r="K683" s="1"/>
  <c r="M683"/>
  <c r="N683" s="1"/>
  <c r="J684"/>
  <c r="K684" s="1"/>
  <c r="M684"/>
  <c r="N684" s="1"/>
  <c r="J685"/>
  <c r="K685" s="1"/>
  <c r="M685"/>
  <c r="N685" s="1"/>
  <c r="J686"/>
  <c r="K686" s="1"/>
  <c r="M686"/>
  <c r="N686" s="1"/>
  <c r="J687"/>
  <c r="K687" s="1"/>
  <c r="M687"/>
  <c r="N687" s="1"/>
  <c r="I688"/>
  <c r="J688" s="1"/>
  <c r="K688" s="1"/>
  <c r="M688"/>
  <c r="N688"/>
  <c r="J689"/>
  <c r="K689"/>
  <c r="M689"/>
  <c r="N689"/>
  <c r="J690"/>
  <c r="K690"/>
  <c r="M690"/>
  <c r="N690"/>
  <c r="I691"/>
  <c r="J691"/>
  <c r="K691" s="1"/>
  <c r="M691"/>
  <c r="N691" s="1"/>
  <c r="J692"/>
  <c r="K692" s="1"/>
  <c r="M692"/>
  <c r="N692" s="1"/>
  <c r="J693"/>
  <c r="K693" s="1"/>
  <c r="M693"/>
  <c r="N693" s="1"/>
  <c r="J694"/>
  <c r="K694" s="1"/>
  <c r="M694"/>
  <c r="N694" s="1"/>
  <c r="J695"/>
  <c r="K695" s="1"/>
  <c r="M695"/>
  <c r="N695" s="1"/>
  <c r="J696"/>
  <c r="K696" s="1"/>
  <c r="M696"/>
  <c r="N696" s="1"/>
  <c r="J697"/>
  <c r="K697" s="1"/>
  <c r="M697"/>
  <c r="N697" s="1"/>
  <c r="J698"/>
  <c r="K698" s="1"/>
  <c r="M698"/>
  <c r="N698" s="1"/>
  <c r="J699"/>
  <c r="K699" s="1"/>
  <c r="M699"/>
  <c r="N699" s="1"/>
  <c r="J700"/>
  <c r="K700" s="1"/>
  <c r="M700"/>
  <c r="N700" s="1"/>
  <c r="J701"/>
  <c r="K701" s="1"/>
  <c r="M701"/>
  <c r="N701" s="1"/>
  <c r="J702"/>
  <c r="K702" s="1"/>
  <c r="M702"/>
  <c r="N702" s="1"/>
  <c r="J703"/>
  <c r="K703" s="1"/>
  <c r="M703"/>
  <c r="N703" s="1"/>
  <c r="J704"/>
  <c r="K704" s="1"/>
  <c r="M704"/>
  <c r="N704" s="1"/>
  <c r="I705"/>
  <c r="J705" s="1"/>
  <c r="K705" s="1"/>
  <c r="M705"/>
  <c r="N705"/>
  <c r="J706"/>
  <c r="K706"/>
  <c r="M706"/>
  <c r="N706"/>
  <c r="J707"/>
  <c r="K707"/>
  <c r="M707"/>
  <c r="N707"/>
  <c r="J708"/>
  <c r="K708"/>
  <c r="M708"/>
  <c r="N708"/>
  <c r="J709"/>
  <c r="K709"/>
  <c r="M709"/>
  <c r="N709"/>
  <c r="J710"/>
  <c r="K710"/>
  <c r="M710"/>
  <c r="N710"/>
  <c r="I711"/>
  <c r="J711"/>
  <c r="K711" s="1"/>
  <c r="M711"/>
  <c r="N711" s="1"/>
  <c r="J712"/>
  <c r="K712" s="1"/>
  <c r="M712"/>
  <c r="N712" s="1"/>
  <c r="J713"/>
  <c r="K713" s="1"/>
  <c r="M713"/>
  <c r="N713" s="1"/>
  <c r="J714"/>
  <c r="K714" s="1"/>
  <c r="M714"/>
  <c r="N714" s="1"/>
  <c r="J715"/>
  <c r="K715" s="1"/>
  <c r="M715"/>
  <c r="N715" s="1"/>
  <c r="J716"/>
  <c r="K716" s="1"/>
  <c r="M716"/>
  <c r="N716" s="1"/>
  <c r="J717"/>
  <c r="K717" s="1"/>
  <c r="M717"/>
  <c r="N717" s="1"/>
  <c r="J718"/>
  <c r="K718" s="1"/>
  <c r="M718"/>
  <c r="N718" s="1"/>
  <c r="J719"/>
  <c r="K719" s="1"/>
  <c r="M719"/>
  <c r="N719" s="1"/>
  <c r="J720"/>
  <c r="K720" s="1"/>
  <c r="M720"/>
  <c r="N720" s="1"/>
  <c r="J721"/>
  <c r="K721" s="1"/>
  <c r="M721"/>
  <c r="N721" s="1"/>
  <c r="J722"/>
  <c r="K722" s="1"/>
  <c r="M722"/>
  <c r="N722" s="1"/>
  <c r="J723"/>
  <c r="K723" s="1"/>
  <c r="M723"/>
  <c r="N723" s="1"/>
  <c r="J724"/>
  <c r="K724" s="1"/>
  <c r="M724"/>
  <c r="N724" s="1"/>
  <c r="J725"/>
  <c r="K725" s="1"/>
  <c r="M725"/>
  <c r="N725" s="1"/>
  <c r="J726"/>
  <c r="K726" s="1"/>
  <c r="M726"/>
  <c r="N726" s="1"/>
  <c r="J727"/>
  <c r="K727" s="1"/>
  <c r="M727"/>
  <c r="N727" s="1"/>
  <c r="J728"/>
  <c r="K728" s="1"/>
  <c r="M728"/>
  <c r="N728" s="1"/>
  <c r="J729"/>
  <c r="K729" s="1"/>
  <c r="M729"/>
  <c r="N729" s="1"/>
  <c r="J730"/>
  <c r="K730" s="1"/>
  <c r="M730"/>
  <c r="N730" s="1"/>
  <c r="J731"/>
  <c r="K731" s="1"/>
  <c r="M731"/>
  <c r="N731" s="1"/>
  <c r="J732"/>
  <c r="K732" s="1"/>
  <c r="M732"/>
  <c r="N732" s="1"/>
  <c r="J733"/>
  <c r="K733" s="1"/>
  <c r="M733"/>
  <c r="N733" s="1"/>
  <c r="J734"/>
  <c r="K734" s="1"/>
  <c r="M734"/>
  <c r="N734" s="1"/>
  <c r="J735"/>
  <c r="K735" s="1"/>
  <c r="M735"/>
  <c r="N735" s="1"/>
  <c r="J736"/>
  <c r="K736" s="1"/>
  <c r="M736"/>
  <c r="N736" s="1"/>
  <c r="J737"/>
  <c r="K737" s="1"/>
  <c r="M737"/>
  <c r="N737" s="1"/>
  <c r="J738"/>
  <c r="K738" s="1"/>
  <c r="M738"/>
  <c r="N738" s="1"/>
  <c r="J739"/>
  <c r="K739" s="1"/>
  <c r="M739"/>
  <c r="N739" s="1"/>
  <c r="J740"/>
  <c r="K740" s="1"/>
  <c r="M740"/>
  <c r="N740" s="1"/>
  <c r="J741"/>
  <c r="K741" s="1"/>
  <c r="M741"/>
  <c r="N741" s="1"/>
  <c r="J742"/>
  <c r="K742" s="1"/>
  <c r="M742"/>
  <c r="N742" s="1"/>
  <c r="J743"/>
  <c r="K743" s="1"/>
  <c r="M743"/>
  <c r="N743" s="1"/>
  <c r="J744"/>
  <c r="K744" s="1"/>
  <c r="M744"/>
  <c r="N744" s="1"/>
  <c r="J745"/>
  <c r="K745" s="1"/>
  <c r="M745"/>
  <c r="N745" s="1"/>
  <c r="J746"/>
  <c r="K746" s="1"/>
  <c r="M746"/>
  <c r="N746" s="1"/>
  <c r="J747"/>
  <c r="K747" s="1"/>
  <c r="M747"/>
  <c r="N747" s="1"/>
  <c r="J748"/>
  <c r="K748" s="1"/>
  <c r="M748"/>
  <c r="N748" s="1"/>
  <c r="J749"/>
  <c r="K749" s="1"/>
  <c r="M749"/>
  <c r="N749" s="1"/>
  <c r="J750"/>
  <c r="K750" s="1"/>
  <c r="M750"/>
  <c r="N750" s="1"/>
  <c r="J751"/>
  <c r="K751" s="1"/>
  <c r="M751"/>
  <c r="N751" s="1"/>
  <c r="J752"/>
  <c r="K752" s="1"/>
  <c r="M752"/>
  <c r="N752" s="1"/>
  <c r="J753"/>
  <c r="K753" s="1"/>
  <c r="M753"/>
  <c r="N753" s="1"/>
  <c r="J754"/>
  <c r="K754" s="1"/>
  <c r="M754"/>
  <c r="N754" s="1"/>
  <c r="J755"/>
  <c r="K755" s="1"/>
  <c r="M755"/>
  <c r="N755" s="1"/>
  <c r="J756"/>
  <c r="K756" s="1"/>
  <c r="M756"/>
  <c r="N756" s="1"/>
  <c r="J757"/>
  <c r="K757" s="1"/>
  <c r="M757"/>
  <c r="N757" s="1"/>
  <c r="J758"/>
  <c r="K758" s="1"/>
  <c r="M758"/>
  <c r="N758" s="1"/>
  <c r="J759"/>
  <c r="K759" s="1"/>
  <c r="M759"/>
  <c r="N759" s="1"/>
  <c r="J760"/>
  <c r="K760" s="1"/>
  <c r="M760"/>
  <c r="N760" s="1"/>
  <c r="J761"/>
  <c r="K761" s="1"/>
  <c r="M761"/>
  <c r="N761" s="1"/>
  <c r="J762"/>
  <c r="K762" s="1"/>
  <c r="M762"/>
  <c r="N762" s="1"/>
  <c r="J763"/>
  <c r="K763" s="1"/>
  <c r="M763"/>
  <c r="N763" s="1"/>
  <c r="J764"/>
  <c r="K764" s="1"/>
  <c r="M764"/>
  <c r="N764" s="1"/>
  <c r="J765"/>
  <c r="K765" s="1"/>
  <c r="M765"/>
  <c r="N765" s="1"/>
  <c r="J766"/>
  <c r="K766" s="1"/>
  <c r="M766"/>
  <c r="N766" s="1"/>
  <c r="J767"/>
  <c r="K767" s="1"/>
  <c r="M767"/>
  <c r="N767" s="1"/>
  <c r="J768"/>
  <c r="K768" s="1"/>
  <c r="M768"/>
  <c r="N768" s="1"/>
  <c r="J769"/>
  <c r="K769" s="1"/>
  <c r="M769"/>
  <c r="N769" s="1"/>
  <c r="J770"/>
  <c r="K770" s="1"/>
  <c r="M770"/>
  <c r="N770" s="1"/>
  <c r="J771"/>
  <c r="K771" s="1"/>
  <c r="M771"/>
  <c r="N771" s="1"/>
  <c r="J772"/>
  <c r="K772" s="1"/>
  <c r="L772"/>
  <c r="M772" s="1"/>
  <c r="N772" s="1"/>
  <c r="J773"/>
  <c r="K773"/>
  <c r="M773"/>
  <c r="N773"/>
  <c r="J774"/>
  <c r="K774"/>
  <c r="M774"/>
  <c r="N774"/>
  <c r="J775"/>
  <c r="K775"/>
  <c r="M775"/>
  <c r="N775"/>
  <c r="J776"/>
  <c r="K776"/>
  <c r="L776"/>
  <c r="M776"/>
  <c r="N776" s="1"/>
  <c r="J777"/>
  <c r="K777" s="1"/>
  <c r="M777"/>
  <c r="N777" s="1"/>
  <c r="J778"/>
  <c r="K778" s="1"/>
  <c r="M778"/>
  <c r="N778" s="1"/>
  <c r="J779"/>
  <c r="K779" s="1"/>
  <c r="M779"/>
  <c r="N779" s="1"/>
  <c r="J780"/>
  <c r="K780" s="1"/>
  <c r="M780"/>
  <c r="N780" s="1"/>
  <c r="J781"/>
  <c r="K781" s="1"/>
  <c r="M781"/>
  <c r="N781" s="1"/>
  <c r="H5" i="3"/>
  <c r="N5" s="1"/>
  <c r="O5" s="1"/>
  <c r="L5"/>
  <c r="M5"/>
  <c r="M32" s="1"/>
  <c r="Q5"/>
  <c r="R5" s="1"/>
  <c r="T5"/>
  <c r="U5" s="1"/>
  <c r="H6"/>
  <c r="L6"/>
  <c r="M6"/>
  <c r="Q6"/>
  <c r="R6"/>
  <c r="T6"/>
  <c r="U6"/>
  <c r="V6" s="1"/>
  <c r="H7"/>
  <c r="N6" s="1"/>
  <c r="O6" s="1"/>
  <c r="P6" s="1"/>
  <c r="L7"/>
  <c r="M7"/>
  <c r="Q7"/>
  <c r="R7" s="1"/>
  <c r="T7"/>
  <c r="U7" s="1"/>
  <c r="H8"/>
  <c r="N7" s="1"/>
  <c r="O7" s="1"/>
  <c r="P7" s="1"/>
  <c r="L8"/>
  <c r="M8"/>
  <c r="Q8"/>
  <c r="R8"/>
  <c r="T8"/>
  <c r="U8"/>
  <c r="V8" s="1"/>
  <c r="H9"/>
  <c r="M9"/>
  <c r="Q9"/>
  <c r="R9"/>
  <c r="T9"/>
  <c r="U9"/>
  <c r="H10"/>
  <c r="M10"/>
  <c r="Q10"/>
  <c r="R10"/>
  <c r="T10"/>
  <c r="U10"/>
  <c r="H11"/>
  <c r="M11"/>
  <c r="N11"/>
  <c r="O11" s="1"/>
  <c r="P11" s="1"/>
  <c r="Q11"/>
  <c r="R11"/>
  <c r="T11"/>
  <c r="U11"/>
  <c r="V11" s="1"/>
  <c r="H12"/>
  <c r="M12"/>
  <c r="O12"/>
  <c r="P12" s="1"/>
  <c r="Q12"/>
  <c r="R12" s="1"/>
  <c r="T12"/>
  <c r="U12" s="1"/>
  <c r="V12" s="1"/>
  <c r="H13"/>
  <c r="M13"/>
  <c r="Q13"/>
  <c r="R13" s="1"/>
  <c r="T13"/>
  <c r="U13" s="1"/>
  <c r="V13" s="1"/>
  <c r="H14"/>
  <c r="M14"/>
  <c r="Q14" s="1"/>
  <c r="O14"/>
  <c r="P14"/>
  <c r="T14"/>
  <c r="U14"/>
  <c r="V14" s="1"/>
  <c r="H15"/>
  <c r="M15"/>
  <c r="Q15"/>
  <c r="R15"/>
  <c r="T15"/>
  <c r="U15"/>
  <c r="H16"/>
  <c r="N8" s="1"/>
  <c r="O8" s="1"/>
  <c r="P8" s="1"/>
  <c r="M16"/>
  <c r="Q16"/>
  <c r="R16"/>
  <c r="T16"/>
  <c r="U16"/>
  <c r="H17"/>
  <c r="M17"/>
  <c r="O17"/>
  <c r="P17" s="1"/>
  <c r="Q17"/>
  <c r="R17" s="1"/>
  <c r="T17"/>
  <c r="U17" s="1"/>
  <c r="V17" s="1"/>
  <c r="H18"/>
  <c r="M18"/>
  <c r="Q18" s="1"/>
  <c r="R18" s="1"/>
  <c r="O18"/>
  <c r="P18"/>
  <c r="T18"/>
  <c r="U18"/>
  <c r="V18" s="1"/>
  <c r="H19"/>
  <c r="M19"/>
  <c r="O19"/>
  <c r="P19" s="1"/>
  <c r="Q19"/>
  <c r="R19" s="1"/>
  <c r="T19"/>
  <c r="U19" s="1"/>
  <c r="V19" s="1"/>
  <c r="H20"/>
  <c r="M20"/>
  <c r="Q20" s="1"/>
  <c r="R20" s="1"/>
  <c r="O20"/>
  <c r="P20"/>
  <c r="T20"/>
  <c r="U20"/>
  <c r="V20" s="1"/>
  <c r="H21"/>
  <c r="M21"/>
  <c r="Q21"/>
  <c r="R21"/>
  <c r="T21"/>
  <c r="U21"/>
  <c r="H22"/>
  <c r="M22"/>
  <c r="O22"/>
  <c r="P22" s="1"/>
  <c r="Q22"/>
  <c r="R22" s="1"/>
  <c r="T22"/>
  <c r="U22" s="1"/>
  <c r="V22" s="1"/>
  <c r="H23"/>
  <c r="M23"/>
  <c r="Q23" s="1"/>
  <c r="R23" s="1"/>
  <c r="O23"/>
  <c r="P23"/>
  <c r="T23"/>
  <c r="U23"/>
  <c r="V23" s="1"/>
  <c r="H24"/>
  <c r="N9" s="1"/>
  <c r="O9" s="1"/>
  <c r="P9" s="1"/>
  <c r="M24"/>
  <c r="O24"/>
  <c r="P24" s="1"/>
  <c r="Q24"/>
  <c r="R24" s="1"/>
  <c r="T24"/>
  <c r="U24" s="1"/>
  <c r="V24" s="1"/>
  <c r="H25"/>
  <c r="M25"/>
  <c r="Q25"/>
  <c r="R25" s="1"/>
  <c r="T25"/>
  <c r="U25" s="1"/>
  <c r="H26"/>
  <c r="M26"/>
  <c r="Q26" s="1"/>
  <c r="R26" s="1"/>
  <c r="O26"/>
  <c r="P26"/>
  <c r="T26"/>
  <c r="U26"/>
  <c r="V26" s="1"/>
  <c r="H27"/>
  <c r="M27"/>
  <c r="O27"/>
  <c r="P27" s="1"/>
  <c r="Q27"/>
  <c r="R27" s="1"/>
  <c r="T27"/>
  <c r="U27" s="1"/>
  <c r="V27" s="1"/>
  <c r="H28"/>
  <c r="M28"/>
  <c r="Q28"/>
  <c r="R28" s="1"/>
  <c r="T28"/>
  <c r="U28" s="1"/>
  <c r="H29"/>
  <c r="M29"/>
  <c r="Q29"/>
  <c r="R29" s="1"/>
  <c r="T29"/>
  <c r="U29" s="1"/>
  <c r="H30"/>
  <c r="M30"/>
  <c r="Q30"/>
  <c r="R30" s="1"/>
  <c r="T30"/>
  <c r="U30" s="1"/>
  <c r="H31"/>
  <c r="M31"/>
  <c r="Q31"/>
  <c r="R31" s="1"/>
  <c r="T31"/>
  <c r="U31" s="1"/>
  <c r="H32"/>
  <c r="L32"/>
  <c r="T32"/>
  <c r="U32" s="1"/>
  <c r="H33"/>
  <c r="H34"/>
  <c r="H35"/>
  <c r="H36"/>
  <c r="H37"/>
  <c r="H38"/>
  <c r="H39"/>
  <c r="H40"/>
  <c r="H41"/>
  <c r="H42"/>
  <c r="H43"/>
  <c r="H44"/>
  <c r="H45"/>
  <c r="H46"/>
  <c r="H47"/>
  <c r="H48"/>
  <c r="N10" s="1"/>
  <c r="O10" s="1"/>
  <c r="P10" s="1"/>
  <c r="H49"/>
  <c r="H50"/>
  <c r="H51"/>
  <c r="N13" s="1"/>
  <c r="O13" s="1"/>
  <c r="P13" s="1"/>
  <c r="H52"/>
  <c r="H53"/>
  <c r="H54"/>
  <c r="N15" s="1"/>
  <c r="O15" s="1"/>
  <c r="P15" s="1"/>
  <c r="H55"/>
  <c r="H56"/>
  <c r="N16" s="1"/>
  <c r="O16" s="1"/>
  <c r="P16" s="1"/>
  <c r="H57"/>
  <c r="H58"/>
  <c r="H59"/>
  <c r="H60"/>
  <c r="H61"/>
  <c r="H62"/>
  <c r="H63"/>
  <c r="H64"/>
  <c r="N21" s="1"/>
  <c r="O21" s="1"/>
  <c r="P21" s="1"/>
  <c r="H65"/>
  <c r="H66"/>
  <c r="H67"/>
  <c r="H68"/>
  <c r="N25" s="1"/>
  <c r="O25" s="1"/>
  <c r="P25" s="1"/>
  <c r="H69"/>
  <c r="H70"/>
  <c r="H71"/>
  <c r="H72"/>
  <c r="N28" s="1"/>
  <c r="O28" s="1"/>
  <c r="P28" s="1"/>
  <c r="H73"/>
  <c r="H74"/>
  <c r="H75"/>
  <c r="H76"/>
  <c r="H77"/>
  <c r="H78"/>
  <c r="N29" s="1"/>
  <c r="O29" s="1"/>
  <c r="P29" s="1"/>
  <c r="H79"/>
  <c r="H80"/>
  <c r="H81"/>
  <c r="H82"/>
  <c r="H83"/>
  <c r="H84"/>
  <c r="H85"/>
  <c r="H86"/>
  <c r="H87"/>
  <c r="H88"/>
  <c r="H89"/>
  <c r="H90"/>
  <c r="H91"/>
  <c r="H92"/>
  <c r="H93"/>
  <c r="H94"/>
  <c r="H95"/>
  <c r="H96"/>
  <c r="N30" s="1"/>
  <c r="O30" s="1"/>
  <c r="P30" s="1"/>
  <c r="H97"/>
  <c r="H98"/>
  <c r="N31" s="1"/>
  <c r="O31" s="1"/>
  <c r="P31" s="1"/>
  <c r="H99"/>
  <c r="H100"/>
  <c r="M100"/>
  <c r="Q100"/>
  <c r="R100"/>
  <c r="T100"/>
  <c r="U100"/>
  <c r="H101"/>
  <c r="N100" s="1"/>
  <c r="O100" s="1"/>
  <c r="M101"/>
  <c r="Q101"/>
  <c r="R101"/>
  <c r="T101"/>
  <c r="U101"/>
  <c r="H102"/>
  <c r="M102"/>
  <c r="Q102"/>
  <c r="R102"/>
  <c r="T102"/>
  <c r="U102"/>
  <c r="H103"/>
  <c r="N101" s="1"/>
  <c r="O101" s="1"/>
  <c r="P101" s="1"/>
  <c r="M103"/>
  <c r="Q103"/>
  <c r="R103"/>
  <c r="T103"/>
  <c r="U103"/>
  <c r="H104"/>
  <c r="N102" s="1"/>
  <c r="O102" s="1"/>
  <c r="P102" s="1"/>
  <c r="M104"/>
  <c r="Q104"/>
  <c r="R104"/>
  <c r="T104"/>
  <c r="U104"/>
  <c r="H105"/>
  <c r="N103" s="1"/>
  <c r="O103" s="1"/>
  <c r="P103" s="1"/>
  <c r="M105"/>
  <c r="Q105"/>
  <c r="R105"/>
  <c r="T105"/>
  <c r="U105"/>
  <c r="H106"/>
  <c r="N104" s="1"/>
  <c r="O104" s="1"/>
  <c r="P104" s="1"/>
  <c r="M106"/>
  <c r="Q106"/>
  <c r="R106"/>
  <c r="T106"/>
  <c r="U106"/>
  <c r="H107"/>
  <c r="M107"/>
  <c r="Q107"/>
  <c r="R107"/>
  <c r="T107"/>
  <c r="U107"/>
  <c r="H108"/>
  <c r="M108"/>
  <c r="Q108"/>
  <c r="R108"/>
  <c r="T108"/>
  <c r="U108"/>
  <c r="H109"/>
  <c r="M109"/>
  <c r="Q109"/>
  <c r="R109"/>
  <c r="T109"/>
  <c r="U109"/>
  <c r="H110"/>
  <c r="M110"/>
  <c r="Q110"/>
  <c r="R110"/>
  <c r="T110"/>
  <c r="U110"/>
  <c r="H111"/>
  <c r="M111"/>
  <c r="Q111"/>
  <c r="R111"/>
  <c r="T111"/>
  <c r="U111"/>
  <c r="H112"/>
  <c r="N105" s="1"/>
  <c r="O105" s="1"/>
  <c r="P105" s="1"/>
  <c r="O112"/>
  <c r="P112"/>
  <c r="Q112"/>
  <c r="R112"/>
  <c r="T112"/>
  <c r="U112"/>
  <c r="V112" s="1"/>
  <c r="H113"/>
  <c r="M113"/>
  <c r="Q113"/>
  <c r="R113"/>
  <c r="T113"/>
  <c r="U113"/>
  <c r="V113" s="1"/>
  <c r="H114"/>
  <c r="M114"/>
  <c r="Q114"/>
  <c r="R114"/>
  <c r="T114"/>
  <c r="U114"/>
  <c r="V114" s="1"/>
  <c r="H115"/>
  <c r="M115"/>
  <c r="Q115"/>
  <c r="R115"/>
  <c r="T115"/>
  <c r="U115"/>
  <c r="V115" s="1"/>
  <c r="H116"/>
  <c r="M116"/>
  <c r="Q116"/>
  <c r="R116"/>
  <c r="T116"/>
  <c r="U116"/>
  <c r="V116" s="1"/>
  <c r="H117"/>
  <c r="N106" s="1"/>
  <c r="O106" s="1"/>
  <c r="P106" s="1"/>
  <c r="M117"/>
  <c r="Q117"/>
  <c r="R117"/>
  <c r="T117"/>
  <c r="U117"/>
  <c r="V117" s="1"/>
  <c r="H118"/>
  <c r="M118"/>
  <c r="Q118"/>
  <c r="R118"/>
  <c r="T118"/>
  <c r="U118"/>
  <c r="V118" s="1"/>
  <c r="H119"/>
  <c r="O119"/>
  <c r="P119"/>
  <c r="Q119"/>
  <c r="R119"/>
  <c r="T119"/>
  <c r="U119"/>
  <c r="V119" s="1"/>
  <c r="H120"/>
  <c r="M120"/>
  <c r="Q120"/>
  <c r="R120"/>
  <c r="T120"/>
  <c r="U120"/>
  <c r="H121"/>
  <c r="M121"/>
  <c r="N121"/>
  <c r="O121" s="1"/>
  <c r="P121" s="1"/>
  <c r="Q121"/>
  <c r="R121"/>
  <c r="T121"/>
  <c r="U121"/>
  <c r="V121" s="1"/>
  <c r="H122"/>
  <c r="N107" s="1"/>
  <c r="O107" s="1"/>
  <c r="P107" s="1"/>
  <c r="M122"/>
  <c r="Q122"/>
  <c r="R122"/>
  <c r="T122"/>
  <c r="U122"/>
  <c r="V122" s="1"/>
  <c r="H123"/>
  <c r="O123"/>
  <c r="P123"/>
  <c r="Q123"/>
  <c r="R123"/>
  <c r="T123"/>
  <c r="U123"/>
  <c r="V123" s="1"/>
  <c r="H124"/>
  <c r="M124"/>
  <c r="Q124"/>
  <c r="R124"/>
  <c r="T124"/>
  <c r="U124"/>
  <c r="H125"/>
  <c r="M125"/>
  <c r="Q125"/>
  <c r="R125"/>
  <c r="T125"/>
  <c r="U125"/>
  <c r="H126"/>
  <c r="N108" s="1"/>
  <c r="O108" s="1"/>
  <c r="P108" s="1"/>
  <c r="M126"/>
  <c r="Q126"/>
  <c r="R126"/>
  <c r="T126"/>
  <c r="U126"/>
  <c r="H127"/>
  <c r="M127"/>
  <c r="Q127"/>
  <c r="R127"/>
  <c r="T127"/>
  <c r="U127"/>
  <c r="H128"/>
  <c r="M128"/>
  <c r="Q128"/>
  <c r="R128"/>
  <c r="T128"/>
  <c r="U128"/>
  <c r="H129"/>
  <c r="N109" s="1"/>
  <c r="O109" s="1"/>
  <c r="P109" s="1"/>
  <c r="M129"/>
  <c r="Q129"/>
  <c r="R129"/>
  <c r="T129"/>
  <c r="U129"/>
  <c r="H130"/>
  <c r="N110" s="1"/>
  <c r="O110" s="1"/>
  <c r="P110" s="1"/>
  <c r="M130"/>
  <c r="Q130"/>
  <c r="R130"/>
  <c r="T130"/>
  <c r="U130"/>
  <c r="H131"/>
  <c r="L131"/>
  <c r="M131"/>
  <c r="Q131"/>
  <c r="R131"/>
  <c r="T131"/>
  <c r="U131"/>
  <c r="H132"/>
  <c r="N111" s="1"/>
  <c r="O111" s="1"/>
  <c r="P111" s="1"/>
  <c r="H133"/>
  <c r="H134"/>
  <c r="H135"/>
  <c r="H136"/>
  <c r="H137"/>
  <c r="H138"/>
  <c r="N113" s="1"/>
  <c r="O113" s="1"/>
  <c r="P113" s="1"/>
  <c r="H139"/>
  <c r="H140"/>
  <c r="N114" s="1"/>
  <c r="O114" s="1"/>
  <c r="P114" s="1"/>
  <c r="H141"/>
  <c r="H142"/>
  <c r="N115" s="1"/>
  <c r="O115" s="1"/>
  <c r="P115" s="1"/>
  <c r="H143"/>
  <c r="H144"/>
  <c r="H145"/>
  <c r="H146"/>
  <c r="H147"/>
  <c r="H148"/>
  <c r="H149"/>
  <c r="H150"/>
  <c r="H151"/>
  <c r="H152"/>
  <c r="N116" s="1"/>
  <c r="O116" s="1"/>
  <c r="P116" s="1"/>
  <c r="H153"/>
  <c r="H154"/>
  <c r="N117" s="1"/>
  <c r="O117" s="1"/>
  <c r="P117" s="1"/>
  <c r="H155"/>
  <c r="H156"/>
  <c r="N118" s="1"/>
  <c r="O118" s="1"/>
  <c r="P118" s="1"/>
  <c r="H157"/>
  <c r="H158"/>
  <c r="H159"/>
  <c r="H160"/>
  <c r="N120" s="1"/>
  <c r="O120" s="1"/>
  <c r="P120" s="1"/>
  <c r="H161"/>
  <c r="H162"/>
  <c r="N122" s="1"/>
  <c r="O122" s="1"/>
  <c r="P122" s="1"/>
  <c r="H163"/>
  <c r="H164"/>
  <c r="H165"/>
  <c r="H166"/>
  <c r="N124" s="1"/>
  <c r="O124" s="1"/>
  <c r="P124" s="1"/>
  <c r="H167"/>
  <c r="H168"/>
  <c r="H169"/>
  <c r="H170"/>
  <c r="H171"/>
  <c r="H172"/>
  <c r="N125" s="1"/>
  <c r="O125" s="1"/>
  <c r="P125" s="1"/>
  <c r="H173"/>
  <c r="H174"/>
  <c r="H175"/>
  <c r="H176"/>
  <c r="N126" s="1"/>
  <c r="O126" s="1"/>
  <c r="P126" s="1"/>
  <c r="H177"/>
  <c r="H178"/>
  <c r="N127" s="1"/>
  <c r="O127" s="1"/>
  <c r="P127" s="1"/>
  <c r="H179"/>
  <c r="H180"/>
  <c r="H181"/>
  <c r="H182"/>
  <c r="H183"/>
  <c r="H184"/>
  <c r="N128" s="1"/>
  <c r="O128" s="1"/>
  <c r="P128" s="1"/>
  <c r="H185"/>
  <c r="H186"/>
  <c r="H187"/>
  <c r="H188"/>
  <c r="H189"/>
  <c r="H190"/>
  <c r="H191"/>
  <c r="H192"/>
  <c r="H193"/>
  <c r="H194"/>
  <c r="H195"/>
  <c r="H196"/>
  <c r="H197"/>
  <c r="H198"/>
  <c r="N129" s="1"/>
  <c r="O129" s="1"/>
  <c r="P129" s="1"/>
  <c r="H199"/>
  <c r="H200"/>
  <c r="H201"/>
  <c r="H202"/>
  <c r="H203"/>
  <c r="H204"/>
  <c r="N130" s="1"/>
  <c r="O130" s="1"/>
  <c r="P130" s="1"/>
  <c r="H205"/>
  <c r="H206"/>
  <c r="H207"/>
  <c r="H208"/>
  <c r="H209"/>
  <c r="H210"/>
  <c r="H211"/>
  <c r="H212"/>
  <c r="H213"/>
  <c r="H214"/>
  <c r="H215"/>
  <c r="H216"/>
  <c r="H217"/>
  <c r="H218"/>
  <c r="H219"/>
  <c r="H220"/>
  <c r="H221"/>
  <c r="H222"/>
  <c r="H223"/>
  <c r="H224"/>
  <c r="H225"/>
  <c r="H226"/>
  <c r="H227"/>
  <c r="H228"/>
  <c r="H229"/>
  <c r="H230"/>
  <c r="H231"/>
  <c r="H232"/>
  <c r="H233"/>
  <c r="H234"/>
  <c r="H235"/>
  <c r="H236"/>
  <c r="H237"/>
  <c r="H238"/>
  <c r="M238"/>
  <c r="N238"/>
  <c r="O238" s="1"/>
  <c r="Q238"/>
  <c r="R238"/>
  <c r="T238"/>
  <c r="H239"/>
  <c r="L239"/>
  <c r="O239"/>
  <c r="P239" s="1"/>
  <c r="Q239"/>
  <c r="R239" s="1"/>
  <c r="T239"/>
  <c r="H240"/>
  <c r="M240"/>
  <c r="Q240"/>
  <c r="R240" s="1"/>
  <c r="T240"/>
  <c r="H241"/>
  <c r="N240" s="1"/>
  <c r="O240" s="1"/>
  <c r="P240" s="1"/>
  <c r="M241"/>
  <c r="Q241"/>
  <c r="R241" s="1"/>
  <c r="T241"/>
  <c r="H242"/>
  <c r="N241" s="1"/>
  <c r="O241" s="1"/>
  <c r="P241" s="1"/>
  <c r="Q242"/>
  <c r="R242"/>
  <c r="T242"/>
  <c r="H243"/>
  <c r="M243"/>
  <c r="Q243"/>
  <c r="R243"/>
  <c r="T243"/>
  <c r="H244"/>
  <c r="N242" s="1"/>
  <c r="O242" s="1"/>
  <c r="P242" s="1"/>
  <c r="O244"/>
  <c r="P244"/>
  <c r="Q244"/>
  <c r="R244"/>
  <c r="T244"/>
  <c r="H245"/>
  <c r="N243" s="1"/>
  <c r="O243" s="1"/>
  <c r="P243" s="1"/>
  <c r="O245"/>
  <c r="P245"/>
  <c r="Q245"/>
  <c r="R245"/>
  <c r="T245"/>
  <c r="H246"/>
  <c r="M246"/>
  <c r="Q246"/>
  <c r="R246"/>
  <c r="T246"/>
  <c r="H247"/>
  <c r="O247"/>
  <c r="P247"/>
  <c r="Q247"/>
  <c r="R247"/>
  <c r="T247"/>
  <c r="H248"/>
  <c r="M248"/>
  <c r="Q248"/>
  <c r="R248"/>
  <c r="T248"/>
  <c r="H249"/>
  <c r="O249"/>
  <c r="P249"/>
  <c r="Q249"/>
  <c r="R249"/>
  <c r="T249"/>
  <c r="H250"/>
  <c r="N246" s="1"/>
  <c r="O246" s="1"/>
  <c r="P246" s="1"/>
  <c r="M250"/>
  <c r="Q250"/>
  <c r="R250"/>
  <c r="T250"/>
  <c r="H251"/>
  <c r="O251"/>
  <c r="P251"/>
  <c r="Q251"/>
  <c r="R251"/>
  <c r="T251"/>
  <c r="H252"/>
  <c r="O252"/>
  <c r="P252"/>
  <c r="Q252"/>
  <c r="R252"/>
  <c r="T252"/>
  <c r="H253"/>
  <c r="M253"/>
  <c r="Q253"/>
  <c r="R253"/>
  <c r="T253"/>
  <c r="H254"/>
  <c r="M254"/>
  <c r="Q254"/>
  <c r="R254"/>
  <c r="T254"/>
  <c r="H255"/>
  <c r="L255"/>
  <c r="M255"/>
  <c r="H256"/>
  <c r="H257"/>
  <c r="H258"/>
  <c r="H259"/>
  <c r="H260"/>
  <c r="H261"/>
  <c r="H262"/>
  <c r="H263"/>
  <c r="H264"/>
  <c r="H265"/>
  <c r="H266"/>
  <c r="H267"/>
  <c r="H268"/>
  <c r="H269"/>
  <c r="H270"/>
  <c r="H271"/>
  <c r="H272"/>
  <c r="H273"/>
  <c r="H274"/>
  <c r="H275"/>
  <c r="H276"/>
  <c r="H277"/>
  <c r="H278"/>
  <c r="H279"/>
  <c r="H280"/>
  <c r="H281"/>
  <c r="H282"/>
  <c r="H283"/>
  <c r="H284"/>
  <c r="H285"/>
  <c r="H286"/>
  <c r="N248" s="1"/>
  <c r="O248" s="1"/>
  <c r="P248" s="1"/>
  <c r="H287"/>
  <c r="H288"/>
  <c r="H289"/>
  <c r="H290"/>
  <c r="H291"/>
  <c r="H292"/>
  <c r="N250" s="1"/>
  <c r="O250" s="1"/>
  <c r="P250" s="1"/>
  <c r="H293"/>
  <c r="H294"/>
  <c r="H295"/>
  <c r="H296"/>
  <c r="H297"/>
  <c r="H298"/>
  <c r="N253" s="1"/>
  <c r="O253" s="1"/>
  <c r="P253" s="1"/>
  <c r="H299"/>
  <c r="H300"/>
  <c r="N254" s="1"/>
  <c r="O254" s="1"/>
  <c r="P254" s="1"/>
  <c r="H301"/>
  <c r="H302"/>
  <c r="H303"/>
  <c r="H304"/>
  <c r="H305"/>
  <c r="H306"/>
  <c r="H307"/>
  <c r="H308"/>
  <c r="H309"/>
  <c r="H310"/>
  <c r="H311"/>
  <c r="H312"/>
  <c r="H313"/>
  <c r="H314"/>
  <c r="H315"/>
  <c r="H316"/>
  <c r="M316"/>
  <c r="N316"/>
  <c r="O316" s="1"/>
  <c r="Q316"/>
  <c r="R316"/>
  <c r="T316"/>
  <c r="U316"/>
  <c r="H317"/>
  <c r="M317"/>
  <c r="N317"/>
  <c r="O317" s="1"/>
  <c r="Q317"/>
  <c r="R317"/>
  <c r="T317"/>
  <c r="U317"/>
  <c r="H318"/>
  <c r="M318"/>
  <c r="Q318"/>
  <c r="R318"/>
  <c r="T318"/>
  <c r="U318"/>
  <c r="H319"/>
  <c r="M319"/>
  <c r="Q319"/>
  <c r="R319"/>
  <c r="T319"/>
  <c r="U319"/>
  <c r="H320"/>
  <c r="M320"/>
  <c r="Q320"/>
  <c r="R320"/>
  <c r="T320"/>
  <c r="U320"/>
  <c r="H321"/>
  <c r="M321"/>
  <c r="Q321"/>
  <c r="R321"/>
  <c r="T321"/>
  <c r="U321"/>
  <c r="H322"/>
  <c r="M322"/>
  <c r="Q322"/>
  <c r="R322"/>
  <c r="T322"/>
  <c r="U322"/>
  <c r="H323"/>
  <c r="M323"/>
  <c r="Q323"/>
  <c r="R323"/>
  <c r="T323"/>
  <c r="U323"/>
  <c r="H324"/>
  <c r="M324"/>
  <c r="Q324"/>
  <c r="R324"/>
  <c r="T324"/>
  <c r="U324"/>
  <c r="H325"/>
  <c r="M325"/>
  <c r="N325"/>
  <c r="O325" s="1"/>
  <c r="Q325"/>
  <c r="R325"/>
  <c r="T325"/>
  <c r="U325"/>
  <c r="H326"/>
  <c r="M326"/>
  <c r="Q326"/>
  <c r="R326"/>
  <c r="T326"/>
  <c r="U326"/>
  <c r="H327"/>
  <c r="M327"/>
  <c r="Q327"/>
  <c r="R327"/>
  <c r="T327"/>
  <c r="U327"/>
  <c r="H328"/>
  <c r="M328"/>
  <c r="Q328"/>
  <c r="R328"/>
  <c r="T328"/>
  <c r="U328"/>
  <c r="H329"/>
  <c r="M329"/>
  <c r="Q329"/>
  <c r="R329"/>
  <c r="T329"/>
  <c r="U329"/>
  <c r="H330"/>
  <c r="M330"/>
  <c r="Q330"/>
  <c r="R330"/>
  <c r="T330"/>
  <c r="U330"/>
  <c r="H331"/>
  <c r="M331"/>
  <c r="Q331"/>
  <c r="R331"/>
  <c r="T331"/>
  <c r="U331"/>
  <c r="H332"/>
  <c r="M332"/>
  <c r="Q332"/>
  <c r="R332"/>
  <c r="T332"/>
  <c r="U332"/>
  <c r="H333"/>
  <c r="M333"/>
  <c r="Q333"/>
  <c r="R333"/>
  <c r="T333"/>
  <c r="U333"/>
  <c r="H334"/>
  <c r="M334"/>
  <c r="Q334"/>
  <c r="R334"/>
  <c r="T334"/>
  <c r="U334"/>
  <c r="H335"/>
  <c r="M335"/>
  <c r="Q335"/>
  <c r="R335"/>
  <c r="T335"/>
  <c r="U335"/>
  <c r="H336"/>
  <c r="M336"/>
  <c r="N336"/>
  <c r="O336" s="1"/>
  <c r="Q336"/>
  <c r="R336"/>
  <c r="T336"/>
  <c r="U336"/>
  <c r="H337"/>
  <c r="N319" s="1"/>
  <c r="O319" s="1"/>
  <c r="M337"/>
  <c r="Q337"/>
  <c r="R337"/>
  <c r="T337"/>
  <c r="U337"/>
  <c r="H338"/>
  <c r="M338"/>
  <c r="Q338"/>
  <c r="R338"/>
  <c r="T338"/>
  <c r="U338"/>
  <c r="H339"/>
  <c r="M339"/>
  <c r="N339"/>
  <c r="O339" s="1"/>
  <c r="Q339"/>
  <c r="R339"/>
  <c r="T339"/>
  <c r="U339"/>
  <c r="H340"/>
  <c r="M340"/>
  <c r="Q340"/>
  <c r="R340"/>
  <c r="T340"/>
  <c r="U340"/>
  <c r="H341"/>
  <c r="M341"/>
  <c r="Q341"/>
  <c r="R341"/>
  <c r="T341"/>
  <c r="U341"/>
  <c r="H342"/>
  <c r="L342"/>
  <c r="M342"/>
  <c r="Q342"/>
  <c r="R342"/>
  <c r="T342"/>
  <c r="U342"/>
  <c r="H343"/>
  <c r="H344"/>
  <c r="H345"/>
  <c r="N322" s="1"/>
  <c r="O322" s="1"/>
  <c r="H346"/>
  <c r="H347"/>
  <c r="N323" s="1"/>
  <c r="O323" s="1"/>
  <c r="H348"/>
  <c r="H349"/>
  <c r="H350"/>
  <c r="H351"/>
  <c r="H352"/>
  <c r="H353"/>
  <c r="H354"/>
  <c r="H355"/>
  <c r="H356"/>
  <c r="H357"/>
  <c r="H358"/>
  <c r="H359"/>
  <c r="H360"/>
  <c r="H361"/>
  <c r="H362"/>
  <c r="H363"/>
  <c r="N327" s="1"/>
  <c r="O327" s="1"/>
  <c r="H364"/>
  <c r="H365"/>
  <c r="H366"/>
  <c r="H367"/>
  <c r="H368"/>
  <c r="H369"/>
  <c r="H370"/>
  <c r="H371"/>
  <c r="N329" s="1"/>
  <c r="O329" s="1"/>
  <c r="H372"/>
  <c r="H373"/>
  <c r="N330" s="1"/>
  <c r="O330" s="1"/>
  <c r="H374"/>
  <c r="H375"/>
  <c r="N331" s="1"/>
  <c r="O331" s="1"/>
  <c r="H376"/>
  <c r="H377"/>
  <c r="N332" s="1"/>
  <c r="O332" s="1"/>
  <c r="H378"/>
  <c r="H379"/>
  <c r="N333" s="1"/>
  <c r="O333" s="1"/>
  <c r="H380"/>
  <c r="H381"/>
  <c r="N334" s="1"/>
  <c r="O334" s="1"/>
  <c r="H382"/>
  <c r="H383"/>
  <c r="N335" s="1"/>
  <c r="O335" s="1"/>
  <c r="H384"/>
  <c r="H385"/>
  <c r="N337" s="1"/>
  <c r="O337" s="1"/>
  <c r="H386"/>
  <c r="H387"/>
  <c r="N338" s="1"/>
  <c r="O338" s="1"/>
  <c r="H388"/>
  <c r="H389"/>
  <c r="N340" s="1"/>
  <c r="O340" s="1"/>
  <c r="H390"/>
  <c r="H391"/>
  <c r="H392"/>
  <c r="H393"/>
  <c r="H394"/>
  <c r="H395"/>
  <c r="H396"/>
  <c r="H397"/>
  <c r="N341" s="1"/>
  <c r="O341" s="1"/>
  <c r="H398"/>
  <c r="H399"/>
  <c r="H400"/>
  <c r="H401"/>
  <c r="H402"/>
  <c r="H403"/>
  <c r="H404"/>
  <c r="H405"/>
  <c r="H406"/>
  <c r="H407"/>
  <c r="H408"/>
  <c r="H409"/>
  <c r="H410"/>
  <c r="H411"/>
  <c r="M411"/>
  <c r="N411"/>
  <c r="O411" s="1"/>
  <c r="Q411"/>
  <c r="T411"/>
  <c r="H412"/>
  <c r="M412"/>
  <c r="Q412"/>
  <c r="T412"/>
  <c r="H413"/>
  <c r="N412" s="1"/>
  <c r="O412" s="1"/>
  <c r="M413"/>
  <c r="Q413"/>
  <c r="T413"/>
  <c r="H414"/>
  <c r="M414"/>
  <c r="Q414"/>
  <c r="T414"/>
  <c r="H415"/>
  <c r="M415"/>
  <c r="Q415"/>
  <c r="T415"/>
  <c r="H416"/>
  <c r="N413" s="1"/>
  <c r="O413" s="1"/>
  <c r="M416"/>
  <c r="Q416"/>
  <c r="T416"/>
  <c r="H417"/>
  <c r="M417"/>
  <c r="Q417"/>
  <c r="T417"/>
  <c r="H418"/>
  <c r="M418"/>
  <c r="Q418"/>
  <c r="T418"/>
  <c r="H419"/>
  <c r="M419"/>
  <c r="Q419"/>
  <c r="T419"/>
  <c r="H420"/>
  <c r="M420"/>
  <c r="Q420"/>
  <c r="T420"/>
  <c r="H421"/>
  <c r="M421"/>
  <c r="Q421"/>
  <c r="T421"/>
  <c r="H422"/>
  <c r="M422"/>
  <c r="Q422"/>
  <c r="R422" s="1"/>
  <c r="T422"/>
  <c r="U422" s="1"/>
  <c r="H423"/>
  <c r="M423"/>
  <c r="Q423"/>
  <c r="R423" s="1"/>
  <c r="T423"/>
  <c r="U423" s="1"/>
  <c r="H424"/>
  <c r="M424"/>
  <c r="Q424"/>
  <c r="R424" s="1"/>
  <c r="T424"/>
  <c r="U424" s="1"/>
  <c r="H425"/>
  <c r="M425"/>
  <c r="Q425"/>
  <c r="R425" s="1"/>
  <c r="T425"/>
  <c r="U425" s="1"/>
  <c r="H426"/>
  <c r="M426"/>
  <c r="Q426"/>
  <c r="R426" s="1"/>
  <c r="T426"/>
  <c r="U426" s="1"/>
  <c r="H427"/>
  <c r="M427"/>
  <c r="Q427"/>
  <c r="R427" s="1"/>
  <c r="T427"/>
  <c r="U427" s="1"/>
  <c r="H428"/>
  <c r="M428"/>
  <c r="Q428"/>
  <c r="R428" s="1"/>
  <c r="T428"/>
  <c r="U428" s="1"/>
  <c r="H429"/>
  <c r="M429"/>
  <c r="Q429"/>
  <c r="R429" s="1"/>
  <c r="T429"/>
  <c r="U429" s="1"/>
  <c r="H430"/>
  <c r="M430"/>
  <c r="Q430"/>
  <c r="R430" s="1"/>
  <c r="T430"/>
  <c r="U430" s="1"/>
  <c r="H431"/>
  <c r="M431"/>
  <c r="Q431"/>
  <c r="R431" s="1"/>
  <c r="T431"/>
  <c r="U431" s="1"/>
  <c r="H432"/>
  <c r="N414" s="1"/>
  <c r="O414" s="1"/>
  <c r="M432"/>
  <c r="Q432"/>
  <c r="R432" s="1"/>
  <c r="T432"/>
  <c r="U432" s="1"/>
  <c r="H433"/>
  <c r="M433"/>
  <c r="Q433"/>
  <c r="R433" s="1"/>
  <c r="T433"/>
  <c r="U433" s="1"/>
  <c r="H434"/>
  <c r="M434"/>
  <c r="M437" s="1"/>
  <c r="Q434"/>
  <c r="R434" s="1"/>
  <c r="T434"/>
  <c r="U434" s="1"/>
  <c r="H435"/>
  <c r="M435"/>
  <c r="Q435"/>
  <c r="R435" s="1"/>
  <c r="T435"/>
  <c r="U435" s="1"/>
  <c r="H436"/>
  <c r="M436"/>
  <c r="Q436"/>
  <c r="R436" s="1"/>
  <c r="T436"/>
  <c r="U436" s="1"/>
  <c r="H437"/>
  <c r="L437"/>
  <c r="Q437"/>
  <c r="R437" s="1"/>
  <c r="T437"/>
  <c r="U437" s="1"/>
  <c r="H438"/>
  <c r="H439"/>
  <c r="N415" s="1"/>
  <c r="O415" s="1"/>
  <c r="H440"/>
  <c r="N416" s="1"/>
  <c r="O416" s="1"/>
  <c r="H441"/>
  <c r="N417" s="1"/>
  <c r="O417" s="1"/>
  <c r="H442"/>
  <c r="H443"/>
  <c r="H444"/>
  <c r="N418" s="1"/>
  <c r="O418" s="1"/>
  <c r="H445"/>
  <c r="H446"/>
  <c r="N419" s="1"/>
  <c r="O419" s="1"/>
  <c r="H447"/>
  <c r="H448"/>
  <c r="H449"/>
  <c r="H450"/>
  <c r="H451"/>
  <c r="H452"/>
  <c r="N420" s="1"/>
  <c r="O420" s="1"/>
  <c r="H453"/>
  <c r="H454"/>
  <c r="H455"/>
  <c r="H456"/>
  <c r="H457"/>
  <c r="H458"/>
  <c r="H459"/>
  <c r="H460"/>
  <c r="H461"/>
  <c r="H462"/>
  <c r="H463"/>
  <c r="H464"/>
  <c r="H465"/>
  <c r="H466"/>
  <c r="H467"/>
  <c r="H468"/>
  <c r="H469"/>
  <c r="H470"/>
  <c r="H471"/>
  <c r="H472"/>
  <c r="H473"/>
  <c r="N421" s="1"/>
  <c r="O421" s="1"/>
  <c r="H474"/>
  <c r="H475"/>
  <c r="N422" s="1"/>
  <c r="O422" s="1"/>
  <c r="H476"/>
  <c r="N423" s="1"/>
  <c r="O423" s="1"/>
  <c r="H477"/>
  <c r="N424" s="1"/>
  <c r="O424" s="1"/>
  <c r="H478"/>
  <c r="N425" s="1"/>
  <c r="O425" s="1"/>
  <c r="H479"/>
  <c r="H480"/>
  <c r="H481"/>
  <c r="H482"/>
  <c r="N426" s="1"/>
  <c r="O426" s="1"/>
  <c r="H483"/>
  <c r="H484"/>
  <c r="H485"/>
  <c r="H486"/>
  <c r="H487"/>
  <c r="H488"/>
  <c r="H489"/>
  <c r="N427" s="1"/>
  <c r="O427" s="1"/>
  <c r="H490"/>
  <c r="H491"/>
  <c r="N428" s="1"/>
  <c r="O428" s="1"/>
  <c r="H492"/>
  <c r="N429" s="1"/>
  <c r="O429" s="1"/>
  <c r="H493"/>
  <c r="N430" s="1"/>
  <c r="O430" s="1"/>
  <c r="H494"/>
  <c r="N431" s="1"/>
  <c r="O431" s="1"/>
  <c r="H495"/>
  <c r="H496"/>
  <c r="H497"/>
  <c r="N432" s="1"/>
  <c r="O432" s="1"/>
  <c r="H498"/>
  <c r="N433" s="1"/>
  <c r="O433" s="1"/>
  <c r="H499"/>
  <c r="N434" s="1"/>
  <c r="O434" s="1"/>
  <c r="H500"/>
  <c r="H501"/>
  <c r="N435" s="1"/>
  <c r="O435" s="1"/>
  <c r="H502"/>
  <c r="N436" s="1"/>
  <c r="O436" s="1"/>
  <c r="H503"/>
  <c r="H504"/>
  <c r="H505"/>
  <c r="H506"/>
  <c r="H507"/>
  <c r="H508"/>
  <c r="H509"/>
  <c r="H510"/>
  <c r="H511"/>
  <c r="H512"/>
  <c r="H513"/>
  <c r="M513"/>
  <c r="N513"/>
  <c r="O513" s="1"/>
  <c r="Q513"/>
  <c r="T513"/>
  <c r="H514"/>
  <c r="M514"/>
  <c r="Q514"/>
  <c r="T514"/>
  <c r="H515"/>
  <c r="N514" s="1"/>
  <c r="O514" s="1"/>
  <c r="M515"/>
  <c r="Q515"/>
  <c r="T515"/>
  <c r="H516"/>
  <c r="N515" s="1"/>
  <c r="O515" s="1"/>
  <c r="M516"/>
  <c r="Q516"/>
  <c r="T516"/>
  <c r="H517"/>
  <c r="M517"/>
  <c r="Q517"/>
  <c r="T517"/>
  <c r="H518"/>
  <c r="M518"/>
  <c r="Q518"/>
  <c r="T518"/>
  <c r="H519"/>
  <c r="M519"/>
  <c r="Q519"/>
  <c r="T519"/>
  <c r="H520"/>
  <c r="M520"/>
  <c r="Q520"/>
  <c r="T520"/>
  <c r="H521"/>
  <c r="M521"/>
  <c r="Q521"/>
  <c r="T521"/>
  <c r="H522"/>
  <c r="N516" s="1"/>
  <c r="O516" s="1"/>
  <c r="M522"/>
  <c r="Q522"/>
  <c r="T522"/>
  <c r="H523"/>
  <c r="N517" s="1"/>
  <c r="O517" s="1"/>
  <c r="M523"/>
  <c r="Q523"/>
  <c r="T523"/>
  <c r="U523"/>
  <c r="H524"/>
  <c r="N518" s="1"/>
  <c r="O518" s="1"/>
  <c r="M524"/>
  <c r="Q524"/>
  <c r="T524"/>
  <c r="U524"/>
  <c r="H525"/>
  <c r="M525"/>
  <c r="Q525"/>
  <c r="T525"/>
  <c r="U525"/>
  <c r="H526"/>
  <c r="M526"/>
  <c r="Q526"/>
  <c r="T526"/>
  <c r="U526"/>
  <c r="H527"/>
  <c r="M527"/>
  <c r="Q527"/>
  <c r="T527"/>
  <c r="U527"/>
  <c r="H528"/>
  <c r="L528"/>
  <c r="M528"/>
  <c r="Q528" s="1"/>
  <c r="T528"/>
  <c r="U513" s="1"/>
  <c r="U528"/>
  <c r="H529"/>
  <c r="H530"/>
  <c r="H531"/>
  <c r="H532"/>
  <c r="H533"/>
  <c r="H534"/>
  <c r="H535"/>
  <c r="H536"/>
  <c r="H537"/>
  <c r="H538"/>
  <c r="H539"/>
  <c r="H540"/>
  <c r="H541"/>
  <c r="H542"/>
  <c r="H543"/>
  <c r="H544"/>
  <c r="H545"/>
  <c r="H546"/>
  <c r="H547"/>
  <c r="H548"/>
  <c r="H549"/>
  <c r="N519" s="1"/>
  <c r="O519" s="1"/>
  <c r="H550"/>
  <c r="H551"/>
  <c r="H552"/>
  <c r="H553"/>
  <c r="N520" s="1"/>
  <c r="O520" s="1"/>
  <c r="H554"/>
  <c r="H555"/>
  <c r="H556"/>
  <c r="N521" s="1"/>
  <c r="O521" s="1"/>
  <c r="H557"/>
  <c r="H558"/>
  <c r="H559"/>
  <c r="H560"/>
  <c r="H561"/>
  <c r="H562"/>
  <c r="H563"/>
  <c r="H564"/>
  <c r="N522" s="1"/>
  <c r="O522" s="1"/>
  <c r="H565"/>
  <c r="H566"/>
  <c r="H567"/>
  <c r="H568"/>
  <c r="H569"/>
  <c r="H570"/>
  <c r="H571"/>
  <c r="H572"/>
  <c r="H573"/>
  <c r="N523" s="1"/>
  <c r="O523" s="1"/>
  <c r="H574"/>
  <c r="N524" s="1"/>
  <c r="O524" s="1"/>
  <c r="H575"/>
  <c r="N525" s="1"/>
  <c r="O525" s="1"/>
  <c r="H576"/>
  <c r="H577"/>
  <c r="H578"/>
  <c r="N526" s="1"/>
  <c r="O526" s="1"/>
  <c r="H579"/>
  <c r="N527" s="1"/>
  <c r="O527" s="1"/>
  <c r="H580"/>
  <c r="H581"/>
  <c r="H582"/>
  <c r="H583"/>
  <c r="H584"/>
  <c r="H585"/>
  <c r="H586"/>
  <c r="H587"/>
  <c r="H588"/>
  <c r="H589"/>
  <c r="N590" s="1"/>
  <c r="O590" s="1"/>
  <c r="M589"/>
  <c r="N589"/>
  <c r="O589" s="1"/>
  <c r="Q589"/>
  <c r="T589"/>
  <c r="M590"/>
  <c r="Q590"/>
  <c r="T590"/>
  <c r="M591"/>
  <c r="N591"/>
  <c r="O591" s="1"/>
  <c r="Q591"/>
  <c r="T591"/>
  <c r="M592"/>
  <c r="Q592"/>
  <c r="T592"/>
  <c r="H593"/>
  <c r="N592" s="1"/>
  <c r="O592" s="1"/>
  <c r="M593"/>
  <c r="Q593"/>
  <c r="T593"/>
  <c r="H594"/>
  <c r="N593" s="1"/>
  <c r="O593" s="1"/>
  <c r="M594"/>
  <c r="Q594"/>
  <c r="T594"/>
  <c r="H595"/>
  <c r="M595"/>
  <c r="Q595"/>
  <c r="T595"/>
  <c r="H596"/>
  <c r="N594" s="1"/>
  <c r="O594" s="1"/>
  <c r="M596"/>
  <c r="N596"/>
  <c r="O596"/>
  <c r="Q596"/>
  <c r="T596"/>
  <c r="M597"/>
  <c r="N597"/>
  <c r="O597" s="1"/>
  <c r="Q597"/>
  <c r="T597"/>
  <c r="M598"/>
  <c r="N598"/>
  <c r="O598"/>
  <c r="Q598"/>
  <c r="T598"/>
  <c r="M599"/>
  <c r="N599"/>
  <c r="O599" s="1"/>
  <c r="Q599"/>
  <c r="T599"/>
  <c r="M600"/>
  <c r="Q600"/>
  <c r="T600"/>
  <c r="M601"/>
  <c r="Q601"/>
  <c r="T601"/>
  <c r="M602"/>
  <c r="Q602"/>
  <c r="T602"/>
  <c r="M603"/>
  <c r="Q603"/>
  <c r="T603"/>
  <c r="H604"/>
  <c r="N595" s="1"/>
  <c r="O595" s="1"/>
  <c r="M604"/>
  <c r="Q604"/>
  <c r="T604"/>
  <c r="H605"/>
  <c r="M605"/>
  <c r="Q605"/>
  <c r="T605"/>
  <c r="H606"/>
  <c r="M606"/>
  <c r="N606"/>
  <c r="O606" s="1"/>
  <c r="Q606"/>
  <c r="T606"/>
  <c r="H607"/>
  <c r="M607"/>
  <c r="Q607"/>
  <c r="T607"/>
  <c r="H608"/>
  <c r="M608"/>
  <c r="Q608"/>
  <c r="T608"/>
  <c r="M609"/>
  <c r="N609"/>
  <c r="O609"/>
  <c r="Q609"/>
  <c r="T609"/>
  <c r="M610"/>
  <c r="Q610"/>
  <c r="T610"/>
  <c r="M611"/>
  <c r="N611"/>
  <c r="O611"/>
  <c r="Q611"/>
  <c r="T611"/>
  <c r="L612"/>
  <c r="M612"/>
  <c r="Q612" s="1"/>
  <c r="H615"/>
  <c r="N600" s="1"/>
  <c r="O600" s="1"/>
  <c r="H616"/>
  <c r="N601" s="1"/>
  <c r="O601" s="1"/>
  <c r="H617"/>
  <c r="N602" s="1"/>
  <c r="O602" s="1"/>
  <c r="H618"/>
  <c r="N603" s="1"/>
  <c r="O603" s="1"/>
  <c r="H619"/>
  <c r="N604" s="1"/>
  <c r="O604" s="1"/>
  <c r="H623"/>
  <c r="H624"/>
  <c r="H625"/>
  <c r="H626"/>
  <c r="H627"/>
  <c r="H628"/>
  <c r="N605" s="1"/>
  <c r="O605" s="1"/>
  <c r="H629"/>
  <c r="H632"/>
  <c r="N607" s="1"/>
  <c r="O607" s="1"/>
  <c r="H633"/>
  <c r="H634"/>
  <c r="H635"/>
  <c r="H636"/>
  <c r="H637"/>
  <c r="H638"/>
  <c r="H639"/>
  <c r="H640"/>
  <c r="H650"/>
  <c r="H651"/>
  <c r="N608" s="1"/>
  <c r="O608" s="1"/>
  <c r="H652"/>
  <c r="H653"/>
  <c r="H656"/>
  <c r="H657"/>
  <c r="N610" s="1"/>
  <c r="O610" s="1"/>
  <c r="R612" l="1"/>
  <c r="R589"/>
  <c r="R591"/>
  <c r="R597"/>
  <c r="R599"/>
  <c r="R601"/>
  <c r="R603"/>
  <c r="R604"/>
  <c r="R605"/>
  <c r="R606"/>
  <c r="R607"/>
  <c r="R608"/>
  <c r="R610"/>
  <c r="O612"/>
  <c r="P612" s="1"/>
  <c r="P412"/>
  <c r="O437"/>
  <c r="P603"/>
  <c r="P608"/>
  <c r="P605"/>
  <c r="P604"/>
  <c r="P602"/>
  <c r="P600"/>
  <c r="R611"/>
  <c r="R609"/>
  <c r="P606"/>
  <c r="P595"/>
  <c r="R598"/>
  <c r="P597"/>
  <c r="P596"/>
  <c r="R590"/>
  <c r="P590"/>
  <c r="P436"/>
  <c r="P433"/>
  <c r="P431"/>
  <c r="P429"/>
  <c r="P426"/>
  <c r="P425"/>
  <c r="P423"/>
  <c r="P420"/>
  <c r="P419"/>
  <c r="P418"/>
  <c r="P416"/>
  <c r="P414"/>
  <c r="P413"/>
  <c r="R513"/>
  <c r="R514"/>
  <c r="R515"/>
  <c r="R516"/>
  <c r="R517"/>
  <c r="R518"/>
  <c r="R519"/>
  <c r="R520"/>
  <c r="R521"/>
  <c r="R522"/>
  <c r="R523"/>
  <c r="R524"/>
  <c r="R525"/>
  <c r="R526"/>
  <c r="R527"/>
  <c r="R528"/>
  <c r="O528"/>
  <c r="P528" s="1"/>
  <c r="P601"/>
  <c r="P609"/>
  <c r="R602"/>
  <c r="R600"/>
  <c r="P599"/>
  <c r="P598"/>
  <c r="R596"/>
  <c r="P594"/>
  <c r="R595"/>
  <c r="R594"/>
  <c r="P593"/>
  <c r="R593"/>
  <c r="P592"/>
  <c r="R592"/>
  <c r="P591"/>
  <c r="P526"/>
  <c r="V526" s="1"/>
  <c r="P522"/>
  <c r="V528"/>
  <c r="P435"/>
  <c r="V435" s="1"/>
  <c r="P434"/>
  <c r="P432"/>
  <c r="P430"/>
  <c r="P428"/>
  <c r="P427"/>
  <c r="P424"/>
  <c r="P422"/>
  <c r="P421"/>
  <c r="P417"/>
  <c r="P415"/>
  <c r="V436"/>
  <c r="V434"/>
  <c r="V433"/>
  <c r="V432"/>
  <c r="V431"/>
  <c r="V430"/>
  <c r="V429"/>
  <c r="V428"/>
  <c r="V427"/>
  <c r="V426"/>
  <c r="V425"/>
  <c r="V424"/>
  <c r="V423"/>
  <c r="V422"/>
  <c r="O131"/>
  <c r="P131" s="1"/>
  <c r="P100"/>
  <c r="R14"/>
  <c r="Q32"/>
  <c r="R32" s="1"/>
  <c r="U522"/>
  <c r="V522" s="1"/>
  <c r="U521"/>
  <c r="U520"/>
  <c r="U519"/>
  <c r="U518"/>
  <c r="U517"/>
  <c r="U516"/>
  <c r="U515"/>
  <c r="U514"/>
  <c r="U421"/>
  <c r="R421"/>
  <c r="U420"/>
  <c r="R420"/>
  <c r="U419"/>
  <c r="R419"/>
  <c r="U418"/>
  <c r="R418"/>
  <c r="U417"/>
  <c r="R417"/>
  <c r="U416"/>
  <c r="R416"/>
  <c r="U415"/>
  <c r="R415"/>
  <c r="U414"/>
  <c r="R414"/>
  <c r="U413"/>
  <c r="R413"/>
  <c r="U412"/>
  <c r="R412"/>
  <c r="U411"/>
  <c r="R411"/>
  <c r="V131"/>
  <c r="V25"/>
  <c r="V21"/>
  <c r="V16"/>
  <c r="V15"/>
  <c r="V10"/>
  <c r="V9"/>
  <c r="W650" i="1"/>
  <c r="X650" s="1"/>
  <c r="Y650" s="1"/>
  <c r="AC650" s="1"/>
  <c r="W649"/>
  <c r="X649" s="1"/>
  <c r="Y649" s="1"/>
  <c r="W648"/>
  <c r="X648" s="1"/>
  <c r="Y648" s="1"/>
  <c r="W647"/>
  <c r="X647" s="1"/>
  <c r="Y647" s="1"/>
  <c r="W646"/>
  <c r="X646" s="1"/>
  <c r="Y646" s="1"/>
  <c r="AC646" s="1"/>
  <c r="AC648"/>
  <c r="AC644"/>
  <c r="V651"/>
  <c r="AC610"/>
  <c r="AC608"/>
  <c r="AC606"/>
  <c r="AC604"/>
  <c r="W603"/>
  <c r="X603" s="1"/>
  <c r="W513"/>
  <c r="X513" s="1"/>
  <c r="Y513" s="1"/>
  <c r="AC513" s="1"/>
  <c r="AC506"/>
  <c r="AC503"/>
  <c r="O255" i="3"/>
  <c r="P255" s="1"/>
  <c r="P238"/>
  <c r="P5"/>
  <c r="O32"/>
  <c r="P32" s="1"/>
  <c r="V32" s="1"/>
  <c r="Y503" i="1"/>
  <c r="T612" i="3"/>
  <c r="N328"/>
  <c r="O328" s="1"/>
  <c r="N326"/>
  <c r="O326" s="1"/>
  <c r="N324"/>
  <c r="O324" s="1"/>
  <c r="N321"/>
  <c r="O321" s="1"/>
  <c r="N320"/>
  <c r="O320" s="1"/>
  <c r="N318"/>
  <c r="O318" s="1"/>
  <c r="O342" s="1"/>
  <c r="V130"/>
  <c r="V129"/>
  <c r="V128"/>
  <c r="V127"/>
  <c r="V126"/>
  <c r="V125"/>
  <c r="V124"/>
  <c r="V120"/>
  <c r="V111"/>
  <c r="V110"/>
  <c r="V109"/>
  <c r="V108"/>
  <c r="V107"/>
  <c r="V106"/>
  <c r="V105"/>
  <c r="V104"/>
  <c r="V103"/>
  <c r="V102"/>
  <c r="V101"/>
  <c r="V100"/>
  <c r="V31"/>
  <c r="V30"/>
  <c r="V29"/>
  <c r="V28"/>
  <c r="V7"/>
  <c r="V5"/>
  <c r="W645" i="1"/>
  <c r="X645" s="1"/>
  <c r="Y645" s="1"/>
  <c r="AC649"/>
  <c r="AC647"/>
  <c r="AC645"/>
  <c r="W643"/>
  <c r="X643" s="1"/>
  <c r="AC611"/>
  <c r="AC609"/>
  <c r="AC607"/>
  <c r="AC605"/>
  <c r="X125"/>
  <c r="W512"/>
  <c r="X512" s="1"/>
  <c r="Y512" s="1"/>
  <c r="AC512" s="1"/>
  <c r="W509"/>
  <c r="X509" s="1"/>
  <c r="Y509" s="1"/>
  <c r="AC509" s="1"/>
  <c r="W508"/>
  <c r="X508" s="1"/>
  <c r="Y508" s="1"/>
  <c r="AC508" s="1"/>
  <c r="X504"/>
  <c r="Y504" s="1"/>
  <c r="W505"/>
  <c r="X505" s="1"/>
  <c r="Y505" s="1"/>
  <c r="AC505" s="1"/>
  <c r="AC410"/>
  <c r="W271"/>
  <c r="X271" s="1"/>
  <c r="Y271" s="1"/>
  <c r="W268"/>
  <c r="X268" s="1"/>
  <c r="Y268" s="1"/>
  <c r="W264"/>
  <c r="X264" s="1"/>
  <c r="Y264" s="1"/>
  <c r="AC273"/>
  <c r="AC271"/>
  <c r="AC269"/>
  <c r="AC266"/>
  <c r="AC265"/>
  <c r="W139"/>
  <c r="X139" s="1"/>
  <c r="Y139" s="1"/>
  <c r="W133"/>
  <c r="X133" s="1"/>
  <c r="Y133" s="1"/>
  <c r="AC133" s="1"/>
  <c r="AC141"/>
  <c r="AC139"/>
  <c r="AC135"/>
  <c r="W132"/>
  <c r="X132" s="1"/>
  <c r="Y132" s="1"/>
  <c r="AC128"/>
  <c r="AC127"/>
  <c r="W18"/>
  <c r="X18" s="1"/>
  <c r="Y18" s="1"/>
  <c r="W17"/>
  <c r="X17" s="1"/>
  <c r="Y17" s="1"/>
  <c r="T255" i="3"/>
  <c r="U240" s="1"/>
  <c r="V240" s="1"/>
  <c r="Q255"/>
  <c r="R255" s="1"/>
  <c r="W511" i="1"/>
  <c r="X511" s="1"/>
  <c r="Y511" s="1"/>
  <c r="AC511" s="1"/>
  <c r="W510"/>
  <c r="X510" s="1"/>
  <c r="Y510" s="1"/>
  <c r="AC510" s="1"/>
  <c r="W507"/>
  <c r="X507" s="1"/>
  <c r="Y507" s="1"/>
  <c r="AC507" s="1"/>
  <c r="AC504"/>
  <c r="W412"/>
  <c r="X412" s="1"/>
  <c r="Y412" s="1"/>
  <c r="AC412" s="1"/>
  <c r="AC411"/>
  <c r="AC409"/>
  <c r="AC407"/>
  <c r="AC405"/>
  <c r="W403"/>
  <c r="X403" s="1"/>
  <c r="W275"/>
  <c r="X275" s="1"/>
  <c r="Y275" s="1"/>
  <c r="AC275" s="1"/>
  <c r="W274"/>
  <c r="X274" s="1"/>
  <c r="Y274" s="1"/>
  <c r="W270"/>
  <c r="X270" s="1"/>
  <c r="Y270" s="1"/>
  <c r="AC274"/>
  <c r="AC272"/>
  <c r="AC270"/>
  <c r="AC268"/>
  <c r="AC264"/>
  <c r="W263"/>
  <c r="X263" s="1"/>
  <c r="Y263" s="1"/>
  <c r="AC263" s="1"/>
  <c r="W262"/>
  <c r="X262" s="1"/>
  <c r="W134"/>
  <c r="X134" s="1"/>
  <c r="Y134" s="1"/>
  <c r="W129"/>
  <c r="X129" s="1"/>
  <c r="Y129" s="1"/>
  <c r="AC129" s="1"/>
  <c r="W131"/>
  <c r="X131" s="1"/>
  <c r="Y131" s="1"/>
  <c r="AC131" s="1"/>
  <c r="AC142"/>
  <c r="W137"/>
  <c r="X137" s="1"/>
  <c r="Y137" s="1"/>
  <c r="AC137" s="1"/>
  <c r="AC138"/>
  <c r="W140"/>
  <c r="X140" s="1"/>
  <c r="Y140" s="1"/>
  <c r="AC140" s="1"/>
  <c r="AC136"/>
  <c r="W126"/>
  <c r="X126" s="1"/>
  <c r="Y126" s="1"/>
  <c r="AC134"/>
  <c r="AC132"/>
  <c r="AC130"/>
  <c r="AC126"/>
  <c r="V19"/>
  <c r="W16"/>
  <c r="X16" s="1"/>
  <c r="Y16" s="1"/>
  <c r="AC16" s="1"/>
  <c r="W15"/>
  <c r="X15" s="1"/>
  <c r="Y15" s="1"/>
  <c r="W14"/>
  <c r="X14" s="1"/>
  <c r="Y14" s="1"/>
  <c r="AC14" s="1"/>
  <c r="W13"/>
  <c r="X13" s="1"/>
  <c r="Y13" s="1"/>
  <c r="W12"/>
  <c r="X12" s="1"/>
  <c r="Y12" s="1"/>
  <c r="AC12" s="1"/>
  <c r="W11"/>
  <c r="X11" s="1"/>
  <c r="Y11" s="1"/>
  <c r="W10"/>
  <c r="X10" s="1"/>
  <c r="Y10" s="1"/>
  <c r="AC10" s="1"/>
  <c r="W9"/>
  <c r="X9" s="1"/>
  <c r="Y9" s="1"/>
  <c r="W8"/>
  <c r="X8" s="1"/>
  <c r="Y8" s="1"/>
  <c r="AC8" s="1"/>
  <c r="W7"/>
  <c r="X7" s="1"/>
  <c r="Y7" s="1"/>
  <c r="W6"/>
  <c r="X6" s="1"/>
  <c r="Y6" s="1"/>
  <c r="AC6" s="1"/>
  <c r="AA143"/>
  <c r="AB143" s="1"/>
  <c r="W2"/>
  <c r="X2" s="1"/>
  <c r="AC18"/>
  <c r="AC17"/>
  <c r="AC15"/>
  <c r="AC13"/>
  <c r="AC11"/>
  <c r="AC9"/>
  <c r="AC7"/>
  <c r="AC5"/>
  <c r="AC3"/>
  <c r="P336" i="3" l="1"/>
  <c r="V336" s="1"/>
  <c r="P339"/>
  <c r="V339" s="1"/>
  <c r="P342"/>
  <c r="V342" s="1"/>
  <c r="P340"/>
  <c r="V340" s="1"/>
  <c r="P337"/>
  <c r="V337" s="1"/>
  <c r="P334"/>
  <c r="V334" s="1"/>
  <c r="P332"/>
  <c r="V332" s="1"/>
  <c r="P330"/>
  <c r="V330" s="1"/>
  <c r="P316"/>
  <c r="V316" s="1"/>
  <c r="P323"/>
  <c r="V323" s="1"/>
  <c r="P319"/>
  <c r="V319" s="1"/>
  <c r="P341"/>
  <c r="V341" s="1"/>
  <c r="P338"/>
  <c r="V338" s="1"/>
  <c r="P335"/>
  <c r="V335" s="1"/>
  <c r="P333"/>
  <c r="V333" s="1"/>
  <c r="P331"/>
  <c r="V331" s="1"/>
  <c r="P329"/>
  <c r="V329" s="1"/>
  <c r="P317"/>
  <c r="V317" s="1"/>
  <c r="P327"/>
  <c r="V327" s="1"/>
  <c r="P322"/>
  <c r="V322" s="1"/>
  <c r="P325"/>
  <c r="V325" s="1"/>
  <c r="Y2" i="1"/>
  <c r="AC2" s="1"/>
  <c r="X19"/>
  <c r="Y19" s="1"/>
  <c r="AC19" s="1"/>
  <c r="Y262"/>
  <c r="AC262" s="1"/>
  <c r="X276"/>
  <c r="Y276" s="1"/>
  <c r="AC276" s="1"/>
  <c r="Y403"/>
  <c r="AC403" s="1"/>
  <c r="AC413" s="1"/>
  <c r="X413"/>
  <c r="Y413" s="1"/>
  <c r="X143"/>
  <c r="Y143" s="1"/>
  <c r="Y125"/>
  <c r="AC125" s="1"/>
  <c r="Y643"/>
  <c r="AC643" s="1"/>
  <c r="X651"/>
  <c r="Y651" s="1"/>
  <c r="AC651" s="1"/>
  <c r="U589" i="3"/>
  <c r="U591"/>
  <c r="V591" s="1"/>
  <c r="U597"/>
  <c r="V597" s="1"/>
  <c r="U599"/>
  <c r="V599" s="1"/>
  <c r="U601"/>
  <c r="V601" s="1"/>
  <c r="U603"/>
  <c r="V603" s="1"/>
  <c r="U604"/>
  <c r="V604" s="1"/>
  <c r="U605"/>
  <c r="V605" s="1"/>
  <c r="U606"/>
  <c r="V606" s="1"/>
  <c r="U607"/>
  <c r="U608"/>
  <c r="V608" s="1"/>
  <c r="U610"/>
  <c r="U612"/>
  <c r="V612" s="1"/>
  <c r="Y603" i="1"/>
  <c r="AC603" s="1"/>
  <c r="X612"/>
  <c r="Y612" s="1"/>
  <c r="AC612" s="1"/>
  <c r="P437" i="3"/>
  <c r="V437" s="1"/>
  <c r="P411"/>
  <c r="AC143" i="1"/>
  <c r="P320" i="3"/>
  <c r="V320" s="1"/>
  <c r="P324"/>
  <c r="V324" s="1"/>
  <c r="V411"/>
  <c r="V412"/>
  <c r="V413"/>
  <c r="V414"/>
  <c r="V415"/>
  <c r="V416"/>
  <c r="V417"/>
  <c r="V418"/>
  <c r="V419"/>
  <c r="V420"/>
  <c r="V421"/>
  <c r="P518"/>
  <c r="P521"/>
  <c r="V521" s="1"/>
  <c r="P524"/>
  <c r="V524" s="1"/>
  <c r="U590"/>
  <c r="V590" s="1"/>
  <c r="U611"/>
  <c r="V611" s="1"/>
  <c r="P513"/>
  <c r="V513" s="1"/>
  <c r="P515"/>
  <c r="V515" s="1"/>
  <c r="P517"/>
  <c r="V517" s="1"/>
  <c r="P520"/>
  <c r="P525"/>
  <c r="V525" s="1"/>
  <c r="U592"/>
  <c r="V592" s="1"/>
  <c r="U594"/>
  <c r="V594" s="1"/>
  <c r="U600"/>
  <c r="V600" s="1"/>
  <c r="P607"/>
  <c r="P610"/>
  <c r="P611"/>
  <c r="P589"/>
  <c r="U238"/>
  <c r="V238" s="1"/>
  <c r="U242"/>
  <c r="V242" s="1"/>
  <c r="U243"/>
  <c r="V243" s="1"/>
  <c r="U244"/>
  <c r="V244" s="1"/>
  <c r="U245"/>
  <c r="V245" s="1"/>
  <c r="U246"/>
  <c r="V246" s="1"/>
  <c r="U247"/>
  <c r="V247" s="1"/>
  <c r="U248"/>
  <c r="V248" s="1"/>
  <c r="U249"/>
  <c r="V249" s="1"/>
  <c r="U250"/>
  <c r="V250" s="1"/>
  <c r="U251"/>
  <c r="V251" s="1"/>
  <c r="U252"/>
  <c r="V252" s="1"/>
  <c r="U253"/>
  <c r="V253" s="1"/>
  <c r="U254"/>
  <c r="V254" s="1"/>
  <c r="U255"/>
  <c r="V255" s="1"/>
  <c r="W143" i="1"/>
  <c r="U239" i="3"/>
  <c r="V239" s="1"/>
  <c r="U241"/>
  <c r="V241" s="1"/>
  <c r="P318"/>
  <c r="V318" s="1"/>
  <c r="P321"/>
  <c r="V321" s="1"/>
  <c r="P326"/>
  <c r="V326" s="1"/>
  <c r="P328"/>
  <c r="V328" s="1"/>
  <c r="X514" i="1"/>
  <c r="Y514" s="1"/>
  <c r="AC514" s="1"/>
  <c r="V514" i="3"/>
  <c r="V518"/>
  <c r="V520"/>
  <c r="U598"/>
  <c r="V598" s="1"/>
  <c r="P514"/>
  <c r="P516"/>
  <c r="V516" s="1"/>
  <c r="P519"/>
  <c r="V519" s="1"/>
  <c r="P523"/>
  <c r="V523" s="1"/>
  <c r="P527"/>
  <c r="V527" s="1"/>
  <c r="U593"/>
  <c r="V593" s="1"/>
  <c r="U595"/>
  <c r="V595" s="1"/>
  <c r="U596"/>
  <c r="V596" s="1"/>
  <c r="U602"/>
  <c r="V602" s="1"/>
  <c r="U609"/>
  <c r="V609" s="1"/>
  <c r="V610" l="1"/>
  <c r="V607"/>
  <c r="V589"/>
</calcChain>
</file>

<file path=xl/sharedStrings.xml><?xml version="1.0" encoding="utf-8"?>
<sst xmlns="http://schemas.openxmlformats.org/spreadsheetml/2006/main" count="5878" uniqueCount="161">
  <si>
    <t>SITIO</t>
  </si>
  <si>
    <t>ESTRATO</t>
  </si>
  <si>
    <t>TRANSECTO</t>
  </si>
  <si>
    <t>PUNTO</t>
  </si>
  <si>
    <t>CUADRANTE</t>
  </si>
  <si>
    <t>ESPECIE</t>
  </si>
  <si>
    <t>ALTURA (m)</t>
  </si>
  <si>
    <t>COBERTURA (m)</t>
  </si>
  <si>
    <t>RADIO (m)</t>
  </si>
  <si>
    <t xml:space="preserve">AREA COBERTURA (m2) </t>
  </si>
  <si>
    <t>CIRCUNFERENCIA (m)</t>
  </si>
  <si>
    <t>AREA BASAL (m2)</t>
  </si>
  <si>
    <t>No INDIVIDUOS</t>
  </si>
  <si>
    <t>AREA BASAL PROM</t>
  </si>
  <si>
    <t>SECTORES</t>
  </si>
  <si>
    <t>FRECUENCIA</t>
  </si>
  <si>
    <t>FREC RELAT</t>
  </si>
  <si>
    <t xml:space="preserve">  I     V      I</t>
  </si>
  <si>
    <t>barranca</t>
  </si>
  <si>
    <t>arboreo</t>
  </si>
  <si>
    <t>C</t>
  </si>
  <si>
    <t>Cleyera integrifolia</t>
  </si>
  <si>
    <t>Arbutus xalapensis</t>
  </si>
  <si>
    <t>B</t>
  </si>
  <si>
    <t>Pinus michoacana</t>
  </si>
  <si>
    <t>A</t>
  </si>
  <si>
    <t>Quercus crassifolia</t>
  </si>
  <si>
    <t>DP 2</t>
  </si>
  <si>
    <t>Eupatorium sp</t>
  </si>
  <si>
    <t>D</t>
  </si>
  <si>
    <t>Quercus obtusata</t>
  </si>
  <si>
    <t>Juniperus deppeana</t>
  </si>
  <si>
    <t>Pinus douglassiana</t>
  </si>
  <si>
    <t>Pinus herrerae</t>
  </si>
  <si>
    <t>Symplocos citrea</t>
  </si>
  <si>
    <t>Pinus oocarpa</t>
  </si>
  <si>
    <t>Quercus candicans</t>
  </si>
  <si>
    <t>Quercus castanea</t>
  </si>
  <si>
    <t>Quercus laurina</t>
  </si>
  <si>
    <t>Quercus magnoliifolia</t>
  </si>
  <si>
    <t>Styrax argenteus</t>
  </si>
  <si>
    <t>Ternstroemia lineata</t>
  </si>
  <si>
    <t>La fabrica</t>
  </si>
  <si>
    <t>LA FABRICA</t>
  </si>
  <si>
    <t>Pinus pseudostrobus</t>
  </si>
  <si>
    <t>Dendropanax arboreus</t>
  </si>
  <si>
    <t>sp 1</t>
  </si>
  <si>
    <t>Abies religiosa</t>
  </si>
  <si>
    <t>Comarostaphylis discolor</t>
  </si>
  <si>
    <t>LA SOLEDAD</t>
  </si>
  <si>
    <t>La soledad</t>
  </si>
  <si>
    <t>Prunus serotina</t>
  </si>
  <si>
    <t>LOMAS</t>
  </si>
  <si>
    <t xml:space="preserve">Las lomas </t>
  </si>
  <si>
    <t>leguminosa</t>
  </si>
  <si>
    <t>ROBLEDO 4</t>
  </si>
  <si>
    <t>Robledo 4</t>
  </si>
  <si>
    <t>Pinus leiophylla</t>
  </si>
  <si>
    <t>Quercus scitophylla</t>
  </si>
  <si>
    <t>ROBLEDO 8</t>
  </si>
  <si>
    <t>Robledo 8</t>
  </si>
  <si>
    <t>SALSIPUEDES</t>
  </si>
  <si>
    <t>salsipuedes</t>
  </si>
  <si>
    <t>Alnus jorullensis</t>
  </si>
  <si>
    <t>ANALISIS DEL ESTRATO ARBOREO</t>
  </si>
  <si>
    <t>ESPECIES ARBOREAS MAS IMPORTANTES (I V I)</t>
  </si>
  <si>
    <t>SOLEDAD</t>
  </si>
  <si>
    <t>ROBLEDO4</t>
  </si>
  <si>
    <t>FABRICA</t>
  </si>
  <si>
    <t>BARRANCA</t>
  </si>
  <si>
    <t>ROBLEDO8</t>
  </si>
  <si>
    <t>DOMINANCIA  PROMEDIO (m2)</t>
  </si>
  <si>
    <t>DENSIDAD PROMEDIO</t>
  </si>
  <si>
    <t xml:space="preserve">   SITIOS</t>
  </si>
  <si>
    <t>COBERTURA PROM</t>
  </si>
  <si>
    <t>SITIOS</t>
  </si>
  <si>
    <t xml:space="preserve">Individuos/ha </t>
  </si>
  <si>
    <t xml:space="preserve">    SITIO</t>
  </si>
  <si>
    <t>SECTOR</t>
  </si>
  <si>
    <t xml:space="preserve">  ESPECIE</t>
  </si>
  <si>
    <t>RECIPROCO</t>
  </si>
  <si>
    <t xml:space="preserve">     I   V   I</t>
  </si>
  <si>
    <t>arbustivo</t>
  </si>
  <si>
    <t>Agave sp</t>
  </si>
  <si>
    <t>Baccharis heterophylla</t>
  </si>
  <si>
    <t>Eupatorium ceriferum</t>
  </si>
  <si>
    <t>Eupatorium rubricaule</t>
  </si>
  <si>
    <t>Gnaphalium sp</t>
  </si>
  <si>
    <t>Lobelia laxiflora</t>
  </si>
  <si>
    <t>Pinus sp</t>
  </si>
  <si>
    <t>Pteridium aquilinum</t>
  </si>
  <si>
    <t>Quercus sp</t>
  </si>
  <si>
    <t>Rubus sp</t>
  </si>
  <si>
    <t>Salvia sp</t>
  </si>
  <si>
    <t>sp 13</t>
  </si>
  <si>
    <t>sp 15</t>
  </si>
  <si>
    <t>sp 16</t>
  </si>
  <si>
    <t>sp 17</t>
  </si>
  <si>
    <t>sp 18</t>
  </si>
  <si>
    <t>sp 19</t>
  </si>
  <si>
    <t>sp 4</t>
  </si>
  <si>
    <t>Verbesina sp</t>
  </si>
  <si>
    <t>Vernonia sp</t>
  </si>
  <si>
    <t>Cirssium sp</t>
  </si>
  <si>
    <t>Dalea sp</t>
  </si>
  <si>
    <t>Dendropanax arboreous</t>
  </si>
  <si>
    <t>Eupatorium sp 3</t>
  </si>
  <si>
    <t>Graminea</t>
  </si>
  <si>
    <t>Lupinus sp</t>
  </si>
  <si>
    <t>Smilax moranensis</t>
  </si>
  <si>
    <t>Smilax pringlei</t>
  </si>
  <si>
    <t>Solanum nudum</t>
  </si>
  <si>
    <t>sp 2</t>
  </si>
  <si>
    <t>sp 3</t>
  </si>
  <si>
    <t>sp 5</t>
  </si>
  <si>
    <t>sp 7</t>
  </si>
  <si>
    <t>sp 8</t>
  </si>
  <si>
    <t>Adiantum sp</t>
  </si>
  <si>
    <t>Eupatorium sp 2</t>
  </si>
  <si>
    <t>Lippia umbellata</t>
  </si>
  <si>
    <t xml:space="preserve">Solanum nudum </t>
  </si>
  <si>
    <t>Las lomas</t>
  </si>
  <si>
    <t>Cladocolea sp</t>
  </si>
  <si>
    <t>compuesta 2</t>
  </si>
  <si>
    <t>compuesta 3</t>
  </si>
  <si>
    <t>Desmodium sp</t>
  </si>
  <si>
    <t>Senecio sp</t>
  </si>
  <si>
    <t>sp 20</t>
  </si>
  <si>
    <t>sp 21</t>
  </si>
  <si>
    <t>sp 22</t>
  </si>
  <si>
    <t>Stevia sp</t>
  </si>
  <si>
    <t xml:space="preserve">Eupatorium rubricaule </t>
  </si>
  <si>
    <t>Eupatorium sp 1</t>
  </si>
  <si>
    <t>sp 10 leguminosa</t>
  </si>
  <si>
    <t xml:space="preserve"> sp 2</t>
  </si>
  <si>
    <t>Alchemilla sp</t>
  </si>
  <si>
    <t>Caessalpinia sp</t>
  </si>
  <si>
    <t>Castilleja arvensis</t>
  </si>
  <si>
    <t>Clethra hartwegii</t>
  </si>
  <si>
    <t>compuesta</t>
  </si>
  <si>
    <t>sp 12</t>
  </si>
  <si>
    <t>ANALISIS DEL ESTRATO ARBUSTIVO</t>
  </si>
  <si>
    <t>ESPECIES ARBUSTIVAS MAS IMPORTANTES</t>
  </si>
  <si>
    <t>TRANSECTO-ESPECIE</t>
  </si>
  <si>
    <t>DENSIDAD PROMEDIO (Ind/ha)</t>
  </si>
  <si>
    <t>%  DE COBERTURA ARBUSTIVA</t>
  </si>
  <si>
    <t>Eupatorium  ceriferum</t>
  </si>
  <si>
    <t>DISTANCIA (m)</t>
  </si>
  <si>
    <t>AREA BASAL PROM (m2)</t>
  </si>
  <si>
    <t>DOMINANCIA (m2)</t>
  </si>
  <si>
    <t>DOM RELAT (%)</t>
  </si>
  <si>
    <t>DENS RELAT (%)</t>
  </si>
  <si>
    <t>DENSIDAD (ind/ha)</t>
  </si>
  <si>
    <t>FREC RELAT (%)</t>
  </si>
  <si>
    <t>TOTAL</t>
  </si>
  <si>
    <t>LONG INTER (m)</t>
  </si>
  <si>
    <t>COB PERP (m)</t>
  </si>
  <si>
    <t xml:space="preserve">DENSIDAD (ind/ha) </t>
  </si>
  <si>
    <t>DOMINANCIA (%)</t>
  </si>
  <si>
    <t>SUMA DISTANCIA (m)</t>
  </si>
  <si>
    <t>DISTANCIA PROMEDIO (m)</t>
  </si>
</sst>
</file>

<file path=xl/styles.xml><?xml version="1.0" encoding="utf-8"?>
<styleSheet xmlns="http://schemas.openxmlformats.org/spreadsheetml/2006/main">
  <numFmts count="2">
    <numFmt numFmtId="164" formatCode="_(* #,##0_);_(* \(#,##0\);_(* &quot;-&quot;_);_(@_)"/>
    <numFmt numFmtId="165" formatCode="0.0000"/>
  </numFmts>
  <fonts count="7">
    <font>
      <sz val="10"/>
      <name val="Arial"/>
    </font>
    <font>
      <b/>
      <sz val="10"/>
      <name val="Arial"/>
    </font>
    <font>
      <sz val="10"/>
      <name val="Arial"/>
    </font>
    <font>
      <u/>
      <sz val="10"/>
      <name val="Arial"/>
      <family val="2"/>
    </font>
    <font>
      <sz val="10"/>
      <name val="Arial"/>
      <family val="2"/>
    </font>
    <font>
      <b/>
      <sz val="12"/>
      <name val="Arial"/>
      <family val="2"/>
    </font>
    <font>
      <b/>
      <sz val="14"/>
      <name val="Arial"/>
      <family val="2"/>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2">
    <xf numFmtId="0" fontId="0" fillId="0" borderId="0"/>
    <xf numFmtId="164" fontId="2" fillId="0" borderId="0" applyFont="0" applyFill="0" applyBorder="0" applyAlignment="0" applyProtection="0"/>
  </cellStyleXfs>
  <cellXfs count="25">
    <xf numFmtId="0" fontId="0" fillId="0" borderId="0" xfId="0"/>
    <xf numFmtId="0" fontId="0" fillId="0" borderId="0" xfId="0" quotePrefix="1" applyAlignment="1">
      <alignment horizontal="left"/>
    </xf>
    <xf numFmtId="165" fontId="0" fillId="0" borderId="0" xfId="0" applyNumberFormat="1"/>
    <xf numFmtId="0" fontId="0" fillId="0" borderId="0" xfId="0" applyAlignment="1">
      <alignment horizontal="left"/>
    </xf>
    <xf numFmtId="2" fontId="0" fillId="0" borderId="0" xfId="0" applyNumberFormat="1"/>
    <xf numFmtId="2" fontId="0" fillId="0" borderId="0" xfId="0" applyNumberFormat="1" applyAlignment="1">
      <alignment horizontal="left"/>
    </xf>
    <xf numFmtId="2" fontId="0" fillId="0" borderId="0" xfId="0" applyNumberFormat="1" applyAlignment="1">
      <alignment horizontal="center"/>
    </xf>
    <xf numFmtId="2" fontId="0" fillId="0" borderId="0" xfId="0" quotePrefix="1" applyNumberFormat="1" applyAlignment="1">
      <alignment horizontal="left"/>
    </xf>
    <xf numFmtId="164" fontId="0" fillId="0" borderId="0" xfId="1" applyFont="1"/>
    <xf numFmtId="1" fontId="0" fillId="0" borderId="0" xfId="0" applyNumberFormat="1"/>
    <xf numFmtId="164" fontId="0" fillId="0" borderId="0" xfId="1" applyNumberFormat="1" applyFont="1"/>
    <xf numFmtId="1" fontId="0" fillId="0" borderId="0" xfId="1" applyNumberFormat="1" applyFont="1" applyAlignment="1">
      <alignment horizontal="centerContinuous"/>
    </xf>
    <xf numFmtId="1" fontId="0" fillId="0" borderId="0" xfId="1" applyNumberFormat="1" applyFont="1"/>
    <xf numFmtId="0" fontId="1" fillId="0" borderId="0" xfId="0" applyFont="1"/>
    <xf numFmtId="0" fontId="1" fillId="0" borderId="0" xfId="0" quotePrefix="1" applyFont="1" applyAlignment="1">
      <alignment horizontal="left"/>
    </xf>
    <xf numFmtId="0" fontId="3" fillId="0" borderId="0" xfId="0" applyFont="1"/>
    <xf numFmtId="0" fontId="4" fillId="0" borderId="0" xfId="0" applyFont="1"/>
    <xf numFmtId="0" fontId="1" fillId="2" borderId="0" xfId="0" applyFont="1" applyFill="1"/>
    <xf numFmtId="0" fontId="0" fillId="2" borderId="0" xfId="0" applyFill="1"/>
    <xf numFmtId="1" fontId="0" fillId="0" borderId="0" xfId="0" quotePrefix="1" applyNumberFormat="1" applyAlignment="1">
      <alignment horizontal="left"/>
    </xf>
    <xf numFmtId="1" fontId="3" fillId="0" borderId="0" xfId="0" applyNumberFormat="1" applyFont="1"/>
    <xf numFmtId="1" fontId="1" fillId="0" borderId="0" xfId="0" quotePrefix="1" applyNumberFormat="1" applyFont="1" applyAlignment="1">
      <alignment horizontal="left"/>
    </xf>
    <xf numFmtId="0" fontId="5" fillId="0" borderId="0" xfId="0" applyFont="1"/>
    <xf numFmtId="0" fontId="6" fillId="0" borderId="0" xfId="0" applyFont="1"/>
    <xf numFmtId="0" fontId="6" fillId="0" borderId="0" xfId="0" quotePrefix="1" applyFont="1" applyAlignment="1">
      <alignment horizontal="left"/>
    </xf>
  </cellXfs>
  <cellStyles count="2">
    <cellStyle name="Millares [0]" xfId="1" builtinId="6"/>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hyperlink" Target="http://www.conabio.gob.mx/institucion/proyectos/resultados/InfR215.pdf" TargetMode="External"/></Relationships>
</file>

<file path=xl/drawings/drawing1.xml><?xml version="1.0" encoding="utf-8"?>
<xdr:wsDr xmlns:xdr="http://schemas.openxmlformats.org/drawingml/2006/spreadsheetDrawing" xmlns:a="http://schemas.openxmlformats.org/drawingml/2006/main">
  <xdr:twoCellAnchor>
    <xdr:from>
      <xdr:col>1</xdr:col>
      <xdr:colOff>714375</xdr:colOff>
      <xdr:row>6</xdr:row>
      <xdr:rowOff>38100</xdr:rowOff>
    </xdr:from>
    <xdr:to>
      <xdr:col>9</xdr:col>
      <xdr:colOff>438150</xdr:colOff>
      <xdr:row>12</xdr:row>
      <xdr:rowOff>47625</xdr:rowOff>
    </xdr:to>
    <xdr:sp macro="" textlink="">
      <xdr:nvSpPr>
        <xdr:cNvPr id="2" name="1 CuadroTexto"/>
        <xdr:cNvSpPr txBox="1"/>
      </xdr:nvSpPr>
      <xdr:spPr>
        <a:xfrm>
          <a:off x="1476375" y="1009650"/>
          <a:ext cx="5819775" cy="981075"/>
        </a:xfrm>
        <a:prstGeom prst="rect">
          <a:avLst/>
        </a:prstGeom>
        <a:solidFill>
          <a:schemeClr val="lt1"/>
        </a:solidFill>
        <a:ln w="9525" cmpd="sng">
          <a:solidFill>
            <a:schemeClr val="lt1">
              <a:shade val="50000"/>
            </a:schemeClr>
          </a:solidFill>
        </a:ln>
        <a:effectLst>
          <a:innerShdw blurRad="114300">
            <a:prstClr val="black"/>
          </a:innerShdw>
        </a:effectLst>
      </xdr:spPr>
      <xdr:style>
        <a:lnRef idx="0">
          <a:scrgbClr r="0" g="0" b="0"/>
        </a:lnRef>
        <a:fillRef idx="0">
          <a:scrgbClr r="0" g="0" b="0"/>
        </a:fillRef>
        <a:effectRef idx="0">
          <a:scrgbClr r="0" g="0" b="0"/>
        </a:effectRef>
        <a:fontRef idx="minor">
          <a:schemeClr val="dk1"/>
        </a:fontRef>
      </xdr:style>
      <xdr:txBody>
        <a:bodyPr wrap="square" rtlCol="0" anchor="t"/>
        <a:lstStyle/>
        <a:p>
          <a:r>
            <a:rPr lang="es-MX" sz="1200" b="1">
              <a:solidFill>
                <a:schemeClr val="dk1"/>
              </a:solidFill>
              <a:latin typeface="+mn-lt"/>
              <a:ea typeface="+mn-ea"/>
              <a:cs typeface="+mn-cs"/>
            </a:rPr>
            <a:t>Forma de citar:</a:t>
          </a:r>
          <a:endParaRPr lang="es-ES" sz="1200"/>
        </a:p>
        <a:p>
          <a:pPr algn="just"/>
          <a:r>
            <a:rPr lang="es-ES" sz="1100">
              <a:solidFill>
                <a:schemeClr val="dk1"/>
              </a:solidFill>
              <a:latin typeface="+mn-lt"/>
              <a:ea typeface="+mn-ea"/>
              <a:cs typeface="+mn-cs"/>
            </a:rPr>
            <a:t>Villaseñor Gómez, J. F. 2004. Comunidades de aves en zonas de importancia forestal de la Sierra Madre del Sur (Sierra de Coalcomán), en el estado de Michoacán. Universidad Michoacana de San Nicolás de Hidalgo. Facultad de Biología. </a:t>
          </a:r>
          <a:r>
            <a:rPr lang="es-ES" sz="1100" b="1">
              <a:solidFill>
                <a:schemeClr val="dk1"/>
              </a:solidFill>
              <a:latin typeface="+mn-lt"/>
              <a:ea typeface="+mn-ea"/>
              <a:cs typeface="+mn-cs"/>
            </a:rPr>
            <a:t>Hoja de cálculo SNIB-CONABIO proyecto No. R215</a:t>
          </a:r>
          <a:r>
            <a:rPr lang="es-ES" sz="1100">
              <a:solidFill>
                <a:schemeClr val="dk1"/>
              </a:solidFill>
              <a:latin typeface="+mn-lt"/>
              <a:ea typeface="+mn-ea"/>
              <a:cs typeface="+mn-cs"/>
            </a:rPr>
            <a:t>. México D. F.</a:t>
          </a:r>
          <a:endParaRPr lang="es-ES" sz="1100"/>
        </a:p>
      </xdr:txBody>
    </xdr:sp>
    <xdr:clientData/>
  </xdr:twoCellAnchor>
  <xdr:twoCellAnchor>
    <xdr:from>
      <xdr:col>3</xdr:col>
      <xdr:colOff>647700</xdr:colOff>
      <xdr:row>14</xdr:row>
      <xdr:rowOff>104775</xdr:rowOff>
    </xdr:from>
    <xdr:to>
      <xdr:col>6</xdr:col>
      <xdr:colOff>257175</xdr:colOff>
      <xdr:row>16</xdr:row>
      <xdr:rowOff>142875</xdr:rowOff>
    </xdr:to>
    <xdr:sp macro="" textlink="">
      <xdr:nvSpPr>
        <xdr:cNvPr id="3" name="2 CuadroTexto">
          <a:hlinkClick xmlns:r="http://schemas.openxmlformats.org/officeDocument/2006/relationships" r:id="rId1"/>
        </xdr:cNvPr>
        <xdr:cNvSpPr txBox="1"/>
      </xdr:nvSpPr>
      <xdr:spPr>
        <a:xfrm>
          <a:off x="2933700" y="2371725"/>
          <a:ext cx="1895475" cy="361950"/>
        </a:xfrm>
        <a:prstGeom prst="rect">
          <a:avLst/>
        </a:prstGeom>
        <a:solidFill>
          <a:schemeClr val="lt1"/>
        </a:solidFill>
        <a:ln w="9525" cmpd="sng">
          <a:solidFill>
            <a:schemeClr val="lt1">
              <a:shade val="50000"/>
            </a:schemeClr>
          </a:solidFill>
        </a:ln>
        <a:effectLst>
          <a:innerShdw blurRad="114300">
            <a:prstClr val="black"/>
          </a:innerShdw>
          <a:reflection blurRad="6350" stA="52000" endA="300" endPos="35000" dir="5400000" sy="-100000" algn="bl" rotWithShape="0"/>
        </a:effectLst>
      </xdr:spPr>
      <xdr:style>
        <a:lnRef idx="0">
          <a:scrgbClr r="0" g="0" b="0"/>
        </a:lnRef>
        <a:fillRef idx="0">
          <a:scrgbClr r="0" g="0" b="0"/>
        </a:fillRef>
        <a:effectRef idx="0">
          <a:scrgbClr r="0" g="0" b="0"/>
        </a:effectRef>
        <a:fontRef idx="minor">
          <a:schemeClr val="dk1"/>
        </a:fontRef>
      </xdr:style>
      <xdr:txBody>
        <a:bodyPr wrap="square"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ES" sz="1400" b="1">
              <a:solidFill>
                <a:srgbClr val="FF0000"/>
              </a:solidFill>
              <a:effectLst>
                <a:outerShdw blurRad="50800" dist="38100" algn="tr" rotWithShape="0">
                  <a:prstClr val="black">
                    <a:alpha val="40000"/>
                  </a:prstClr>
                </a:outerShdw>
              </a:effectLst>
              <a:latin typeface="+mn-lt"/>
              <a:ea typeface="+mn-ea"/>
              <a:cs typeface="+mn-cs"/>
            </a:rPr>
            <a:t>Ver Informe final</a:t>
          </a:r>
          <a:endParaRPr lang="es-ES" sz="1400">
            <a:solidFill>
              <a:srgbClr val="FF0000"/>
            </a:solidFill>
          </a:endParaRPr>
        </a:p>
        <a:p>
          <a:endParaRPr lang="es-ES">
            <a:effectLst>
              <a:glow rad="63500">
                <a:schemeClr val="accent1">
                  <a:satMod val="175000"/>
                  <a:alpha val="40000"/>
                </a:schemeClr>
              </a:glow>
            </a:effectLst>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
  <sheetViews>
    <sheetView tabSelected="1" workbookViewId="0"/>
  </sheetViews>
  <sheetFormatPr baseColWidth="10" defaultRowHeight="12.75"/>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dimension ref="A1:AI781"/>
  <sheetViews>
    <sheetView zoomScale="75" workbookViewId="0">
      <selection activeCell="O4" sqref="O4"/>
    </sheetView>
  </sheetViews>
  <sheetFormatPr baseColWidth="10" defaultRowHeight="12.75"/>
  <cols>
    <col min="1" max="1" width="8.5703125" customWidth="1"/>
    <col min="2" max="2" width="8.7109375" customWidth="1"/>
    <col min="3" max="3" width="6.5703125" customWidth="1"/>
    <col min="4" max="4" width="7.140625" customWidth="1"/>
    <col min="5" max="5" width="6.42578125" customWidth="1"/>
    <col min="6" max="6" width="8.85546875" customWidth="1"/>
    <col min="7" max="7" width="16.5703125" customWidth="1"/>
    <col min="8" max="8" width="8" customWidth="1"/>
    <col min="9" max="9" width="8.5703125" customWidth="1"/>
    <col min="10" max="10" width="8.42578125" customWidth="1"/>
    <col min="11" max="11" width="11.85546875" customWidth="1"/>
    <col min="12" max="12" width="8" customWidth="1"/>
    <col min="13" max="13" width="8.5703125" customWidth="1"/>
    <col min="14" max="14" width="9" customWidth="1"/>
    <col min="15" max="15" width="7.85546875" customWidth="1"/>
    <col min="16" max="16" width="31.5703125" customWidth="1"/>
    <col min="17" max="17" width="10.28515625" customWidth="1"/>
    <col min="18" max="18" width="5" customWidth="1"/>
    <col min="19" max="19" width="17.140625" customWidth="1"/>
    <col min="20" max="20" width="9" customWidth="1"/>
    <col min="21" max="21" width="9.28515625" customWidth="1"/>
    <col min="22" max="22" width="9.42578125" customWidth="1"/>
    <col min="23" max="23" width="11.28515625" customWidth="1"/>
    <col min="24" max="24" width="12" customWidth="1"/>
    <col min="25" max="25" width="9.85546875" customWidth="1"/>
    <col min="26" max="26" width="6.85546875" customWidth="1"/>
  </cols>
  <sheetData>
    <row r="1" spans="1:29">
      <c r="A1" s="14" t="s">
        <v>0</v>
      </c>
      <c r="B1" s="13" t="s">
        <v>1</v>
      </c>
      <c r="C1" s="13" t="s">
        <v>2</v>
      </c>
      <c r="D1" s="13" t="s">
        <v>3</v>
      </c>
      <c r="E1" s="13" t="s">
        <v>4</v>
      </c>
      <c r="F1" s="13" t="s">
        <v>147</v>
      </c>
      <c r="G1" s="13" t="s">
        <v>5</v>
      </c>
      <c r="H1" s="14" t="s">
        <v>6</v>
      </c>
      <c r="I1" s="14" t="s">
        <v>7</v>
      </c>
      <c r="J1" s="14" t="s">
        <v>8</v>
      </c>
      <c r="K1" s="14" t="s">
        <v>9</v>
      </c>
      <c r="L1" s="14" t="s">
        <v>10</v>
      </c>
      <c r="M1" s="14" t="s">
        <v>8</v>
      </c>
      <c r="N1" s="14" t="s">
        <v>11</v>
      </c>
      <c r="O1" s="13"/>
      <c r="S1" s="13" t="s">
        <v>5</v>
      </c>
      <c r="T1" s="13" t="s">
        <v>12</v>
      </c>
      <c r="U1" s="13" t="s">
        <v>151</v>
      </c>
      <c r="V1" s="13" t="s">
        <v>152</v>
      </c>
      <c r="W1" s="13" t="s">
        <v>148</v>
      </c>
      <c r="X1" s="13" t="s">
        <v>149</v>
      </c>
      <c r="Y1" s="13" t="s">
        <v>150</v>
      </c>
      <c r="Z1" s="13" t="s">
        <v>14</v>
      </c>
      <c r="AA1" s="13" t="s">
        <v>15</v>
      </c>
      <c r="AB1" s="13" t="s">
        <v>153</v>
      </c>
      <c r="AC1" s="13" t="s">
        <v>17</v>
      </c>
    </row>
    <row r="2" spans="1:29">
      <c r="A2" t="s">
        <v>18</v>
      </c>
      <c r="B2" t="s">
        <v>19</v>
      </c>
      <c r="C2">
        <v>1</v>
      </c>
      <c r="D2">
        <v>1</v>
      </c>
      <c r="E2" t="s">
        <v>20</v>
      </c>
      <c r="F2">
        <v>6.98</v>
      </c>
      <c r="G2" s="1" t="s">
        <v>21</v>
      </c>
      <c r="H2">
        <v>7</v>
      </c>
      <c r="I2">
        <v>3</v>
      </c>
      <c r="J2">
        <f t="shared" ref="J2:J65" si="0">I2/2</f>
        <v>1.5</v>
      </c>
      <c r="K2">
        <f t="shared" ref="K2:K33" si="1">PI()*(J2*J2)</f>
        <v>7.0685834705770345</v>
      </c>
      <c r="L2">
        <v>0.26</v>
      </c>
      <c r="M2">
        <f t="shared" ref="M2:M33" si="2">(L2/PI())/2</f>
        <v>4.1380285203892787E-2</v>
      </c>
      <c r="N2">
        <f t="shared" ref="N2:N65" si="3">PI() *(M2*M2)</f>
        <v>5.3794370765060618E-3</v>
      </c>
      <c r="P2" s="13" t="s">
        <v>159</v>
      </c>
      <c r="Q2">
        <f>SUM(F2:F121)</f>
        <v>577.03</v>
      </c>
      <c r="S2" t="s">
        <v>22</v>
      </c>
      <c r="T2">
        <v>7</v>
      </c>
      <c r="U2">
        <f>T2/120*100</f>
        <v>5.833333333333333</v>
      </c>
      <c r="V2">
        <f>U2*432.479/100</f>
        <v>25.227941666666666</v>
      </c>
      <c r="W2">
        <f>SUM(N2:N8)/7</f>
        <v>0.15018087794355664</v>
      </c>
      <c r="X2">
        <f>W2*V2</f>
        <v>3.7887544282088337</v>
      </c>
      <c r="Y2">
        <f>X2/51.293*100</f>
        <v>7.3864941185129238</v>
      </c>
      <c r="Z2">
        <v>6</v>
      </c>
      <c r="AA2">
        <f>Z2/30</f>
        <v>0.2</v>
      </c>
      <c r="AB2">
        <f>AA2/3.2666*100</f>
        <v>6.1225739300802058</v>
      </c>
      <c r="AC2">
        <f>U2+Y2+AB2</f>
        <v>19.342401381926464</v>
      </c>
    </row>
    <row r="3" spans="1:29">
      <c r="A3" t="s">
        <v>18</v>
      </c>
      <c r="B3" t="s">
        <v>19</v>
      </c>
      <c r="C3">
        <v>1</v>
      </c>
      <c r="D3">
        <v>1</v>
      </c>
      <c r="E3" t="s">
        <v>23</v>
      </c>
      <c r="F3">
        <v>3.1</v>
      </c>
      <c r="G3" s="1" t="s">
        <v>24</v>
      </c>
      <c r="H3">
        <v>24</v>
      </c>
      <c r="I3">
        <v>12</v>
      </c>
      <c r="J3">
        <f t="shared" si="0"/>
        <v>6</v>
      </c>
      <c r="K3">
        <f t="shared" si="1"/>
        <v>113.09733552923255</v>
      </c>
      <c r="L3">
        <v>1.67</v>
      </c>
      <c r="M3">
        <f t="shared" si="2"/>
        <v>0.26578875496346521</v>
      </c>
      <c r="N3">
        <f t="shared" si="3"/>
        <v>0.22193361039449344</v>
      </c>
      <c r="P3" s="13" t="s">
        <v>160</v>
      </c>
      <c r="Q3">
        <f>Q2/120</f>
        <v>4.808583333333333</v>
      </c>
      <c r="S3" s="1" t="s">
        <v>21</v>
      </c>
      <c r="T3">
        <v>1</v>
      </c>
      <c r="U3">
        <f t="shared" ref="U3:U18" si="4">T3/120*100</f>
        <v>0.83333333333333337</v>
      </c>
      <c r="V3">
        <f t="shared" ref="V3:V18" si="5">U3*432.479/100</f>
        <v>3.6039916666666665</v>
      </c>
      <c r="W3">
        <f>N9</f>
        <v>1.0894155854640236E-2</v>
      </c>
      <c r="X3">
        <f t="shared" ref="X3:X18" si="6">W3*V3</f>
        <v>3.9262446915491286E-2</v>
      </c>
      <c r="Y3">
        <f t="shared" ref="Y3:Y18" si="7">X3/51.293*100</f>
        <v>7.6545429036108795E-2</v>
      </c>
      <c r="Z3">
        <v>1</v>
      </c>
      <c r="AA3">
        <f t="shared" ref="AA3:AA18" si="8">Z3/30</f>
        <v>3.3333333333333333E-2</v>
      </c>
      <c r="AB3">
        <f t="shared" ref="AB3:AB18" si="9">AA3/3.2666*100</f>
        <v>1.020428988346701</v>
      </c>
      <c r="AC3">
        <f t="shared" ref="AC3:AC18" si="10">U3+Y3+AB3</f>
        <v>1.9303077507161432</v>
      </c>
    </row>
    <row r="4" spans="1:29">
      <c r="A4" t="s">
        <v>18</v>
      </c>
      <c r="B4" t="s">
        <v>19</v>
      </c>
      <c r="C4">
        <v>1</v>
      </c>
      <c r="D4">
        <v>1</v>
      </c>
      <c r="E4" t="s">
        <v>25</v>
      </c>
      <c r="F4">
        <v>4.25</v>
      </c>
      <c r="G4" s="1" t="s">
        <v>26</v>
      </c>
      <c r="H4">
        <v>15</v>
      </c>
      <c r="I4">
        <v>11.5</v>
      </c>
      <c r="J4">
        <f t="shared" si="0"/>
        <v>5.75</v>
      </c>
      <c r="K4">
        <f t="shared" si="1"/>
        <v>103.86890710931253</v>
      </c>
      <c r="L4">
        <v>1.44</v>
      </c>
      <c r="M4">
        <f t="shared" si="2"/>
        <v>0.22918311805232927</v>
      </c>
      <c r="N4">
        <f t="shared" si="3"/>
        <v>0.16501184499767707</v>
      </c>
      <c r="P4" s="13" t="s">
        <v>27</v>
      </c>
      <c r="Q4">
        <f>Q3*Q3</f>
        <v>23.122473673611108</v>
      </c>
      <c r="S4" s="1" t="s">
        <v>28</v>
      </c>
      <c r="T4">
        <v>2</v>
      </c>
      <c r="U4">
        <f t="shared" si="4"/>
        <v>1.6666666666666667</v>
      </c>
      <c r="V4">
        <f t="shared" si="5"/>
        <v>7.207983333333333</v>
      </c>
      <c r="W4">
        <f>SUM(N10:N11)/2</f>
        <v>9.1012754207100352E-2</v>
      </c>
      <c r="X4">
        <f t="shared" si="6"/>
        <v>0.65601841544554251</v>
      </c>
      <c r="Y4">
        <f t="shared" si="7"/>
        <v>1.278962851550002</v>
      </c>
      <c r="Z4">
        <v>1</v>
      </c>
      <c r="AA4">
        <f t="shared" si="8"/>
        <v>3.3333333333333333E-2</v>
      </c>
      <c r="AB4">
        <f t="shared" si="9"/>
        <v>1.020428988346701</v>
      </c>
      <c r="AC4">
        <f t="shared" si="10"/>
        <v>3.9660585065633702</v>
      </c>
    </row>
    <row r="5" spans="1:29">
      <c r="A5" t="s">
        <v>18</v>
      </c>
      <c r="B5" t="s">
        <v>19</v>
      </c>
      <c r="C5">
        <v>1</v>
      </c>
      <c r="D5">
        <v>1</v>
      </c>
      <c r="E5" t="s">
        <v>29</v>
      </c>
      <c r="F5">
        <v>1.8</v>
      </c>
      <c r="G5" s="1" t="s">
        <v>30</v>
      </c>
      <c r="H5">
        <v>18</v>
      </c>
      <c r="I5">
        <v>2.5</v>
      </c>
      <c r="J5">
        <f t="shared" si="0"/>
        <v>1.25</v>
      </c>
      <c r="K5">
        <f t="shared" si="1"/>
        <v>4.908738521234052</v>
      </c>
      <c r="L5">
        <v>0.5</v>
      </c>
      <c r="M5">
        <f t="shared" si="2"/>
        <v>7.9577471545947673E-2</v>
      </c>
      <c r="N5">
        <f t="shared" si="3"/>
        <v>1.9894367886486918E-2</v>
      </c>
      <c r="P5" s="14" t="s">
        <v>152</v>
      </c>
      <c r="Q5">
        <f>10000/Q4</f>
        <v>432.47967934385235</v>
      </c>
      <c r="S5" t="s">
        <v>31</v>
      </c>
      <c r="T5">
        <v>2</v>
      </c>
      <c r="U5">
        <f t="shared" si="4"/>
        <v>1.6666666666666667</v>
      </c>
      <c r="V5">
        <f t="shared" si="5"/>
        <v>7.207983333333333</v>
      </c>
      <c r="W5">
        <f>SUM(N12:N13)/2</f>
        <v>0.2109757925626165</v>
      </c>
      <c r="X5">
        <f t="shared" si="6"/>
        <v>1.5207099965281303</v>
      </c>
      <c r="Y5">
        <f t="shared" si="7"/>
        <v>2.9647515187805942</v>
      </c>
      <c r="Z5">
        <v>2</v>
      </c>
      <c r="AA5">
        <f t="shared" si="8"/>
        <v>6.6666666666666666E-2</v>
      </c>
      <c r="AB5">
        <f t="shared" si="9"/>
        <v>2.0408579766934021</v>
      </c>
      <c r="AC5">
        <f t="shared" si="10"/>
        <v>6.6722761621406637</v>
      </c>
    </row>
    <row r="6" spans="1:29">
      <c r="A6" t="s">
        <v>18</v>
      </c>
      <c r="B6" t="s">
        <v>19</v>
      </c>
      <c r="C6">
        <v>1</v>
      </c>
      <c r="D6">
        <v>2</v>
      </c>
      <c r="E6" t="s">
        <v>25</v>
      </c>
      <c r="F6">
        <v>1.3</v>
      </c>
      <c r="G6" s="1" t="s">
        <v>32</v>
      </c>
      <c r="H6">
        <v>23</v>
      </c>
      <c r="I6">
        <v>6.5</v>
      </c>
      <c r="J6">
        <f t="shared" si="0"/>
        <v>3.25</v>
      </c>
      <c r="K6">
        <f t="shared" si="1"/>
        <v>33.183072403542191</v>
      </c>
      <c r="L6">
        <v>2.2000000000000002</v>
      </c>
      <c r="M6">
        <f t="shared" si="2"/>
        <v>0.35014087480216977</v>
      </c>
      <c r="N6">
        <f t="shared" si="3"/>
        <v>0.38515496228238677</v>
      </c>
      <c r="S6" s="1" t="s">
        <v>32</v>
      </c>
      <c r="T6">
        <v>12</v>
      </c>
      <c r="U6">
        <f t="shared" si="4"/>
        <v>10</v>
      </c>
      <c r="V6">
        <f t="shared" si="5"/>
        <v>43.247900000000001</v>
      </c>
      <c r="W6">
        <f>SUM(N14:N25)/12</f>
        <v>4.7936142568086447E-2</v>
      </c>
      <c r="X6">
        <f t="shared" si="6"/>
        <v>2.073137500170346</v>
      </c>
      <c r="Y6">
        <f t="shared" si="7"/>
        <v>4.0417552105947125</v>
      </c>
      <c r="Z6">
        <v>10</v>
      </c>
      <c r="AA6">
        <f t="shared" si="8"/>
        <v>0.33333333333333331</v>
      </c>
      <c r="AB6">
        <f t="shared" si="9"/>
        <v>10.204289883467009</v>
      </c>
      <c r="AC6">
        <f t="shared" si="10"/>
        <v>24.246045094061721</v>
      </c>
    </row>
    <row r="7" spans="1:29">
      <c r="A7" t="s">
        <v>18</v>
      </c>
      <c r="B7" t="s">
        <v>19</v>
      </c>
      <c r="C7">
        <v>1</v>
      </c>
      <c r="D7">
        <v>2</v>
      </c>
      <c r="E7" t="s">
        <v>20</v>
      </c>
      <c r="F7">
        <v>5.0999999999999996</v>
      </c>
      <c r="G7" s="1" t="s">
        <v>24</v>
      </c>
      <c r="H7">
        <v>26</v>
      </c>
      <c r="I7">
        <v>11</v>
      </c>
      <c r="J7">
        <f t="shared" si="0"/>
        <v>5.5</v>
      </c>
      <c r="K7">
        <f t="shared" si="1"/>
        <v>95.033177771091246</v>
      </c>
      <c r="L7">
        <v>1.77</v>
      </c>
      <c r="M7">
        <f t="shared" si="2"/>
        <v>0.28170424927265475</v>
      </c>
      <c r="N7">
        <f t="shared" si="3"/>
        <v>0.24930826060629943</v>
      </c>
      <c r="S7" s="1" t="s">
        <v>33</v>
      </c>
      <c r="T7">
        <v>2</v>
      </c>
      <c r="U7">
        <f t="shared" si="4"/>
        <v>1.6666666666666667</v>
      </c>
      <c r="V7">
        <f t="shared" si="5"/>
        <v>7.207983333333333</v>
      </c>
      <c r="W7">
        <f>SUM(N26:N27)/2</f>
        <v>2.1199438419840459E-2</v>
      </c>
      <c r="X7">
        <f t="shared" si="6"/>
        <v>0.15280519880623636</v>
      </c>
      <c r="Y7">
        <f t="shared" si="7"/>
        <v>0.29790653462701805</v>
      </c>
      <c r="Z7">
        <v>2</v>
      </c>
      <c r="AA7">
        <f t="shared" si="8"/>
        <v>6.6666666666666666E-2</v>
      </c>
      <c r="AB7">
        <f t="shared" si="9"/>
        <v>2.0408579766934021</v>
      </c>
      <c r="AC7">
        <f t="shared" si="10"/>
        <v>4.005431177987087</v>
      </c>
    </row>
    <row r="8" spans="1:29">
      <c r="A8" t="s">
        <v>18</v>
      </c>
      <c r="B8" t="s">
        <v>19</v>
      </c>
      <c r="C8">
        <v>1</v>
      </c>
      <c r="D8">
        <v>2</v>
      </c>
      <c r="E8" t="s">
        <v>23</v>
      </c>
      <c r="F8">
        <v>5.42</v>
      </c>
      <c r="G8" s="1" t="s">
        <v>26</v>
      </c>
      <c r="H8">
        <v>4.5</v>
      </c>
      <c r="I8">
        <v>2.75</v>
      </c>
      <c r="J8">
        <f t="shared" si="0"/>
        <v>1.375</v>
      </c>
      <c r="K8">
        <f t="shared" si="1"/>
        <v>5.9395736106932029</v>
      </c>
      <c r="L8">
        <v>0.24</v>
      </c>
      <c r="M8">
        <f t="shared" si="2"/>
        <v>3.8197186342054879E-2</v>
      </c>
      <c r="N8">
        <f t="shared" si="3"/>
        <v>4.5836623610465846E-3</v>
      </c>
      <c r="S8" s="1" t="s">
        <v>24</v>
      </c>
      <c r="T8">
        <v>11</v>
      </c>
      <c r="U8">
        <f t="shared" si="4"/>
        <v>9.1666666666666661</v>
      </c>
      <c r="V8">
        <f t="shared" si="5"/>
        <v>39.643908333333329</v>
      </c>
      <c r="W8">
        <f>SUM(N28:N38)/11</f>
        <v>7.1807093165265637E-2</v>
      </c>
      <c r="X8">
        <f t="shared" si="6"/>
        <v>2.8467138191269172</v>
      </c>
      <c r="Y8">
        <f t="shared" si="7"/>
        <v>5.5499070421439907</v>
      </c>
      <c r="Z8">
        <v>9</v>
      </c>
      <c r="AA8">
        <f t="shared" si="8"/>
        <v>0.3</v>
      </c>
      <c r="AB8">
        <f t="shared" si="9"/>
        <v>9.1838608951203096</v>
      </c>
      <c r="AC8">
        <f t="shared" si="10"/>
        <v>23.900434603930968</v>
      </c>
    </row>
    <row r="9" spans="1:29">
      <c r="A9" t="s">
        <v>18</v>
      </c>
      <c r="B9" t="s">
        <v>19</v>
      </c>
      <c r="C9">
        <v>1</v>
      </c>
      <c r="D9">
        <v>2</v>
      </c>
      <c r="E9" t="s">
        <v>29</v>
      </c>
      <c r="F9">
        <v>9.9700000000000006</v>
      </c>
      <c r="G9" t="s">
        <v>34</v>
      </c>
      <c r="H9">
        <v>12</v>
      </c>
      <c r="I9">
        <v>3.5</v>
      </c>
      <c r="J9">
        <f t="shared" si="0"/>
        <v>1.75</v>
      </c>
      <c r="K9">
        <f t="shared" si="1"/>
        <v>9.6211275016187408</v>
      </c>
      <c r="L9">
        <v>0.37</v>
      </c>
      <c r="M9">
        <f t="shared" si="2"/>
        <v>5.8887328944001276E-2</v>
      </c>
      <c r="N9">
        <f t="shared" si="3"/>
        <v>1.0894155854640236E-2</v>
      </c>
      <c r="S9" s="1" t="s">
        <v>35</v>
      </c>
      <c r="T9">
        <v>17</v>
      </c>
      <c r="U9">
        <f t="shared" si="4"/>
        <v>14.166666666666666</v>
      </c>
      <c r="V9">
        <f t="shared" si="5"/>
        <v>61.267858333333322</v>
      </c>
      <c r="W9">
        <f>SUM(N39:N55)/17</f>
        <v>7.8499430857886993E-2</v>
      </c>
      <c r="X9">
        <f t="shared" si="6"/>
        <v>4.8094920090483146</v>
      </c>
      <c r="Y9">
        <f t="shared" si="7"/>
        <v>9.3765075332858583</v>
      </c>
      <c r="Z9">
        <v>11</v>
      </c>
      <c r="AA9">
        <f t="shared" si="8"/>
        <v>0.36666666666666664</v>
      </c>
      <c r="AB9">
        <f t="shared" si="9"/>
        <v>11.22471887181371</v>
      </c>
      <c r="AC9">
        <f t="shared" si="10"/>
        <v>34.767893071766238</v>
      </c>
    </row>
    <row r="10" spans="1:29">
      <c r="A10" t="s">
        <v>18</v>
      </c>
      <c r="B10" t="s">
        <v>19</v>
      </c>
      <c r="C10">
        <v>1</v>
      </c>
      <c r="D10">
        <v>3</v>
      </c>
      <c r="E10" t="s">
        <v>25</v>
      </c>
      <c r="F10">
        <v>3.2</v>
      </c>
      <c r="G10" s="1" t="s">
        <v>32</v>
      </c>
      <c r="H10">
        <v>27.5</v>
      </c>
      <c r="I10">
        <v>7</v>
      </c>
      <c r="J10">
        <f t="shared" si="0"/>
        <v>3.5</v>
      </c>
      <c r="K10">
        <f t="shared" si="1"/>
        <v>38.484510006474963</v>
      </c>
      <c r="L10">
        <v>1.45</v>
      </c>
      <c r="M10">
        <f t="shared" si="2"/>
        <v>0.23077466748324824</v>
      </c>
      <c r="N10">
        <f t="shared" si="3"/>
        <v>0.16731163392535497</v>
      </c>
      <c r="S10" s="1" t="s">
        <v>36</v>
      </c>
      <c r="T10">
        <v>13</v>
      </c>
      <c r="U10">
        <f t="shared" si="4"/>
        <v>10.833333333333334</v>
      </c>
      <c r="V10">
        <f t="shared" si="5"/>
        <v>46.851891666666667</v>
      </c>
      <c r="W10">
        <f>SUM(N56:N68)/13</f>
        <v>0.14091333807597811</v>
      </c>
      <c r="X10">
        <f t="shared" si="6"/>
        <v>6.6020564499241017</v>
      </c>
      <c r="Y10">
        <f t="shared" si="7"/>
        <v>12.87126206290157</v>
      </c>
      <c r="Z10">
        <v>11</v>
      </c>
      <c r="AA10">
        <f t="shared" si="8"/>
        <v>0.36666666666666664</v>
      </c>
      <c r="AB10">
        <f t="shared" si="9"/>
        <v>11.22471887181371</v>
      </c>
      <c r="AC10">
        <f t="shared" si="10"/>
        <v>34.929314268048614</v>
      </c>
    </row>
    <row r="11" spans="1:29">
      <c r="A11" t="s">
        <v>18</v>
      </c>
      <c r="B11" t="s">
        <v>19</v>
      </c>
      <c r="C11">
        <v>1</v>
      </c>
      <c r="D11">
        <v>3</v>
      </c>
      <c r="E11" t="s">
        <v>23</v>
      </c>
      <c r="F11">
        <v>6.4</v>
      </c>
      <c r="G11" s="1" t="s">
        <v>36</v>
      </c>
      <c r="H11">
        <v>12</v>
      </c>
      <c r="I11">
        <v>3</v>
      </c>
      <c r="J11">
        <f t="shared" si="0"/>
        <v>1.5</v>
      </c>
      <c r="K11">
        <f t="shared" si="1"/>
        <v>7.0685834705770345</v>
      </c>
      <c r="L11">
        <v>0.43</v>
      </c>
      <c r="M11">
        <f t="shared" si="2"/>
        <v>6.8436625529515002E-2</v>
      </c>
      <c r="N11">
        <f t="shared" si="3"/>
        <v>1.4713874488845726E-2</v>
      </c>
      <c r="S11" s="1" t="s">
        <v>37</v>
      </c>
      <c r="T11">
        <v>3</v>
      </c>
      <c r="U11">
        <f t="shared" si="4"/>
        <v>2.5</v>
      </c>
      <c r="V11">
        <f t="shared" si="5"/>
        <v>10.811975</v>
      </c>
      <c r="W11">
        <f>SUM(N69:N71)/3</f>
        <v>3.4388741182985072E-2</v>
      </c>
      <c r="X11">
        <f t="shared" si="6"/>
        <v>0.37181020995190506</v>
      </c>
      <c r="Y11">
        <f t="shared" si="7"/>
        <v>0.72487514856199686</v>
      </c>
      <c r="Z11">
        <v>2</v>
      </c>
      <c r="AA11">
        <f t="shared" si="8"/>
        <v>6.6666666666666666E-2</v>
      </c>
      <c r="AB11">
        <f t="shared" si="9"/>
        <v>2.0408579766934021</v>
      </c>
      <c r="AC11">
        <f t="shared" si="10"/>
        <v>5.2657331252553989</v>
      </c>
    </row>
    <row r="12" spans="1:29">
      <c r="A12" t="s">
        <v>18</v>
      </c>
      <c r="B12" t="s">
        <v>19</v>
      </c>
      <c r="C12">
        <v>1</v>
      </c>
      <c r="D12">
        <v>3</v>
      </c>
      <c r="E12" t="s">
        <v>20</v>
      </c>
      <c r="F12">
        <v>9.1</v>
      </c>
      <c r="G12" s="1" t="s">
        <v>36</v>
      </c>
      <c r="H12">
        <v>22</v>
      </c>
      <c r="I12">
        <v>13</v>
      </c>
      <c r="J12">
        <f t="shared" si="0"/>
        <v>6.5</v>
      </c>
      <c r="K12">
        <f t="shared" si="1"/>
        <v>132.73228961416876</v>
      </c>
      <c r="L12">
        <v>2.2000000000000002</v>
      </c>
      <c r="M12">
        <f t="shared" si="2"/>
        <v>0.35014087480216977</v>
      </c>
      <c r="N12">
        <f t="shared" si="3"/>
        <v>0.38515496228238677</v>
      </c>
      <c r="S12" s="1" t="s">
        <v>26</v>
      </c>
      <c r="T12">
        <v>12</v>
      </c>
      <c r="U12">
        <f t="shared" si="4"/>
        <v>10</v>
      </c>
      <c r="V12">
        <f t="shared" si="5"/>
        <v>43.247900000000001</v>
      </c>
      <c r="W12">
        <f>SUM(N72:N83)/12</f>
        <v>0.26678944166815555</v>
      </c>
      <c r="X12">
        <f t="shared" si="6"/>
        <v>11.538083094320225</v>
      </c>
      <c r="Y12">
        <f t="shared" si="7"/>
        <v>22.494459466828271</v>
      </c>
      <c r="Z12">
        <v>12</v>
      </c>
      <c r="AA12">
        <f t="shared" si="8"/>
        <v>0.4</v>
      </c>
      <c r="AB12">
        <f t="shared" si="9"/>
        <v>12.245147860160412</v>
      </c>
      <c r="AC12">
        <f t="shared" si="10"/>
        <v>44.73960732698869</v>
      </c>
    </row>
    <row r="13" spans="1:29">
      <c r="A13" t="s">
        <v>18</v>
      </c>
      <c r="B13" t="s">
        <v>19</v>
      </c>
      <c r="C13">
        <v>1</v>
      </c>
      <c r="D13">
        <v>3</v>
      </c>
      <c r="E13" t="s">
        <v>29</v>
      </c>
      <c r="F13">
        <v>7.7</v>
      </c>
      <c r="G13" s="1" t="s">
        <v>30</v>
      </c>
      <c r="H13">
        <v>7</v>
      </c>
      <c r="I13">
        <v>4</v>
      </c>
      <c r="J13">
        <f t="shared" si="0"/>
        <v>2</v>
      </c>
      <c r="K13">
        <f t="shared" si="1"/>
        <v>12.566370614359172</v>
      </c>
      <c r="L13">
        <v>0.68</v>
      </c>
      <c r="M13">
        <f t="shared" si="2"/>
        <v>0.10822536130248885</v>
      </c>
      <c r="N13">
        <f t="shared" si="3"/>
        <v>3.6796622842846217E-2</v>
      </c>
      <c r="S13" s="1" t="s">
        <v>38</v>
      </c>
      <c r="T13">
        <v>2</v>
      </c>
      <c r="U13">
        <f t="shared" si="4"/>
        <v>1.6666666666666667</v>
      </c>
      <c r="V13">
        <f t="shared" si="5"/>
        <v>7.207983333333333</v>
      </c>
      <c r="W13">
        <f>SUM(N84:N85)/2</f>
        <v>2.7314967108146536E-2</v>
      </c>
      <c r="X13">
        <f t="shared" si="6"/>
        <v>0.19688582766606841</v>
      </c>
      <c r="Y13">
        <f t="shared" si="7"/>
        <v>0.38384541295316793</v>
      </c>
      <c r="Z13">
        <v>1</v>
      </c>
      <c r="AA13">
        <f t="shared" si="8"/>
        <v>3.3333333333333333E-2</v>
      </c>
      <c r="AB13">
        <f t="shared" si="9"/>
        <v>1.020428988346701</v>
      </c>
      <c r="AC13">
        <f t="shared" si="10"/>
        <v>3.0709410679665359</v>
      </c>
    </row>
    <row r="14" spans="1:29">
      <c r="A14" t="s">
        <v>18</v>
      </c>
      <c r="B14" t="s">
        <v>19</v>
      </c>
      <c r="C14">
        <v>1</v>
      </c>
      <c r="D14">
        <v>4</v>
      </c>
      <c r="E14" t="s">
        <v>23</v>
      </c>
      <c r="F14">
        <v>2.72</v>
      </c>
      <c r="G14" t="s">
        <v>22</v>
      </c>
      <c r="H14">
        <v>20</v>
      </c>
      <c r="I14">
        <v>11</v>
      </c>
      <c r="J14">
        <f t="shared" si="0"/>
        <v>5.5</v>
      </c>
      <c r="K14">
        <f t="shared" si="1"/>
        <v>95.033177771091246</v>
      </c>
      <c r="L14">
        <v>1.3</v>
      </c>
      <c r="M14">
        <f t="shared" si="2"/>
        <v>0.20690142601946396</v>
      </c>
      <c r="N14">
        <f t="shared" si="3"/>
        <v>0.13448592691265157</v>
      </c>
      <c r="S14" s="1" t="s">
        <v>39</v>
      </c>
      <c r="T14">
        <v>9</v>
      </c>
      <c r="U14">
        <f t="shared" si="4"/>
        <v>7.5</v>
      </c>
      <c r="V14">
        <f t="shared" si="5"/>
        <v>32.435924999999997</v>
      </c>
      <c r="W14">
        <f>SUM(N86:N94)/9</f>
        <v>0.11002292796529894</v>
      </c>
      <c r="X14">
        <f t="shared" si="6"/>
        <v>3.568695439762839</v>
      </c>
      <c r="Y14">
        <f t="shared" si="7"/>
        <v>6.9574706875457455</v>
      </c>
      <c r="Z14">
        <v>8</v>
      </c>
      <c r="AA14">
        <f t="shared" si="8"/>
        <v>0.26666666666666666</v>
      </c>
      <c r="AB14">
        <f t="shared" si="9"/>
        <v>8.1634319067736083</v>
      </c>
      <c r="AC14">
        <f t="shared" si="10"/>
        <v>22.620902594319354</v>
      </c>
    </row>
    <row r="15" spans="1:29">
      <c r="A15" t="s">
        <v>18</v>
      </c>
      <c r="B15" t="s">
        <v>19</v>
      </c>
      <c r="C15">
        <v>1</v>
      </c>
      <c r="D15">
        <v>4</v>
      </c>
      <c r="E15" t="s">
        <v>20</v>
      </c>
      <c r="F15">
        <v>6.6</v>
      </c>
      <c r="G15" s="1" t="s">
        <v>36</v>
      </c>
      <c r="H15">
        <v>8</v>
      </c>
      <c r="I15">
        <v>2.75</v>
      </c>
      <c r="J15">
        <f t="shared" si="0"/>
        <v>1.375</v>
      </c>
      <c r="K15">
        <f t="shared" si="1"/>
        <v>5.9395736106932029</v>
      </c>
      <c r="L15">
        <v>0.35</v>
      </c>
      <c r="M15">
        <f t="shared" si="2"/>
        <v>5.5704230082163367E-2</v>
      </c>
      <c r="N15">
        <f t="shared" si="3"/>
        <v>9.7482402643785885E-3</v>
      </c>
      <c r="S15" s="1" t="s">
        <v>30</v>
      </c>
      <c r="T15">
        <v>7</v>
      </c>
      <c r="U15">
        <f t="shared" si="4"/>
        <v>5.833333333333333</v>
      </c>
      <c r="V15">
        <f t="shared" si="5"/>
        <v>25.227941666666666</v>
      </c>
      <c r="W15">
        <f>SUM(N95:N101)/7</f>
        <v>6.0370027762055592E-2</v>
      </c>
      <c r="X15">
        <f t="shared" si="6"/>
        <v>1.5230115387961856</v>
      </c>
      <c r="Y15">
        <f t="shared" si="7"/>
        <v>2.9692385682182474</v>
      </c>
      <c r="Z15">
        <v>6</v>
      </c>
      <c r="AA15">
        <f t="shared" si="8"/>
        <v>0.2</v>
      </c>
      <c r="AB15">
        <f t="shared" si="9"/>
        <v>6.1225739300802058</v>
      </c>
      <c r="AC15">
        <f t="shared" si="10"/>
        <v>14.925145831631786</v>
      </c>
    </row>
    <row r="16" spans="1:29">
      <c r="A16" t="s">
        <v>18</v>
      </c>
      <c r="B16" t="s">
        <v>19</v>
      </c>
      <c r="C16">
        <v>1</v>
      </c>
      <c r="D16">
        <v>4</v>
      </c>
      <c r="E16" t="s">
        <v>29</v>
      </c>
      <c r="F16">
        <v>6.4</v>
      </c>
      <c r="G16" s="1" t="s">
        <v>26</v>
      </c>
      <c r="H16">
        <v>14</v>
      </c>
      <c r="I16">
        <v>10</v>
      </c>
      <c r="J16">
        <f t="shared" si="0"/>
        <v>5</v>
      </c>
      <c r="K16">
        <f t="shared" si="1"/>
        <v>78.539816339744831</v>
      </c>
      <c r="L16">
        <v>1.2</v>
      </c>
      <c r="M16">
        <f t="shared" si="2"/>
        <v>0.19098593171027439</v>
      </c>
      <c r="N16">
        <f t="shared" si="3"/>
        <v>0.11459155902616464</v>
      </c>
      <c r="S16" s="1" t="s">
        <v>40</v>
      </c>
      <c r="T16">
        <v>6</v>
      </c>
      <c r="U16">
        <f t="shared" si="4"/>
        <v>5</v>
      </c>
      <c r="V16">
        <f t="shared" si="5"/>
        <v>21.623950000000001</v>
      </c>
      <c r="W16">
        <f>SUM(N102:N107)/6</f>
        <v>0.33608086187119324</v>
      </c>
      <c r="X16">
        <f t="shared" si="6"/>
        <v>7.2673957530595894</v>
      </c>
      <c r="Y16">
        <f t="shared" si="7"/>
        <v>14.168396765756711</v>
      </c>
      <c r="Z16">
        <v>6</v>
      </c>
      <c r="AA16">
        <f t="shared" si="8"/>
        <v>0.2</v>
      </c>
      <c r="AB16">
        <f t="shared" si="9"/>
        <v>6.1225739300802058</v>
      </c>
      <c r="AC16">
        <f t="shared" si="10"/>
        <v>25.290970695836918</v>
      </c>
    </row>
    <row r="17" spans="1:29">
      <c r="A17" t="s">
        <v>18</v>
      </c>
      <c r="B17" t="s">
        <v>19</v>
      </c>
      <c r="C17">
        <v>1</v>
      </c>
      <c r="D17">
        <v>4</v>
      </c>
      <c r="E17" t="s">
        <v>25</v>
      </c>
      <c r="F17">
        <v>2.9</v>
      </c>
      <c r="G17" s="1" t="s">
        <v>40</v>
      </c>
      <c r="H17">
        <v>4.5</v>
      </c>
      <c r="I17">
        <v>2.5</v>
      </c>
      <c r="J17">
        <f t="shared" si="0"/>
        <v>1.25</v>
      </c>
      <c r="K17">
        <f t="shared" si="1"/>
        <v>4.908738521234052</v>
      </c>
      <c r="L17">
        <v>0.15</v>
      </c>
      <c r="M17">
        <f t="shared" si="2"/>
        <v>2.3873241463784299E-2</v>
      </c>
      <c r="N17">
        <f t="shared" si="3"/>
        <v>1.7904931097838224E-3</v>
      </c>
      <c r="S17" t="s">
        <v>34</v>
      </c>
      <c r="T17">
        <v>5</v>
      </c>
      <c r="U17">
        <f t="shared" si="4"/>
        <v>4.1666666666666661</v>
      </c>
      <c r="V17">
        <f t="shared" si="5"/>
        <v>18.019958333333328</v>
      </c>
      <c r="W17">
        <f>SUM(N108:N112)/5</f>
        <v>0.15560578786094609</v>
      </c>
      <c r="X17">
        <f t="shared" si="6"/>
        <v>2.8040098136797535</v>
      </c>
      <c r="Y17">
        <f t="shared" si="7"/>
        <v>5.4666520064721373</v>
      </c>
      <c r="Z17">
        <v>4</v>
      </c>
      <c r="AA17">
        <f t="shared" si="8"/>
        <v>0.13333333333333333</v>
      </c>
      <c r="AB17">
        <f t="shared" si="9"/>
        <v>4.0817159533868042</v>
      </c>
      <c r="AC17">
        <f t="shared" si="10"/>
        <v>13.715034626525608</v>
      </c>
    </row>
    <row r="18" spans="1:29">
      <c r="A18" t="s">
        <v>18</v>
      </c>
      <c r="B18" t="s">
        <v>19</v>
      </c>
      <c r="C18">
        <v>1</v>
      </c>
      <c r="D18">
        <v>5</v>
      </c>
      <c r="E18" t="s">
        <v>29</v>
      </c>
      <c r="F18">
        <v>2.73</v>
      </c>
      <c r="G18" t="s">
        <v>22</v>
      </c>
      <c r="H18">
        <v>10</v>
      </c>
      <c r="I18">
        <v>1</v>
      </c>
      <c r="J18">
        <f t="shared" si="0"/>
        <v>0.5</v>
      </c>
      <c r="K18">
        <f t="shared" si="1"/>
        <v>0.78539816339744828</v>
      </c>
      <c r="L18">
        <v>0.73</v>
      </c>
      <c r="M18">
        <f t="shared" si="2"/>
        <v>0.1161831084570836</v>
      </c>
      <c r="N18">
        <f t="shared" si="3"/>
        <v>4.2406834586835515E-2</v>
      </c>
      <c r="S18" s="1" t="s">
        <v>41</v>
      </c>
      <c r="T18">
        <v>9</v>
      </c>
      <c r="U18">
        <f t="shared" si="4"/>
        <v>7.5</v>
      </c>
      <c r="V18">
        <f t="shared" si="5"/>
        <v>32.435924999999997</v>
      </c>
      <c r="W18">
        <f>SUM(N113:N121)/9</f>
        <v>4.7311459416450749E-2</v>
      </c>
      <c r="X18">
        <f t="shared" si="6"/>
        <v>1.5345909492725403</v>
      </c>
      <c r="Y18">
        <f t="shared" si="7"/>
        <v>2.991813598878093</v>
      </c>
      <c r="Z18">
        <v>6</v>
      </c>
      <c r="AA18">
        <f t="shared" si="8"/>
        <v>0.2</v>
      </c>
      <c r="AB18">
        <f t="shared" si="9"/>
        <v>6.1225739300802058</v>
      </c>
      <c r="AC18">
        <f t="shared" si="10"/>
        <v>16.614387528958297</v>
      </c>
    </row>
    <row r="19" spans="1:29">
      <c r="A19" t="s">
        <v>18</v>
      </c>
      <c r="B19" t="s">
        <v>19</v>
      </c>
      <c r="C19">
        <v>1</v>
      </c>
      <c r="D19">
        <v>5</v>
      </c>
      <c r="E19" t="s">
        <v>25</v>
      </c>
      <c r="F19">
        <v>2.7</v>
      </c>
      <c r="G19" s="1" t="s">
        <v>37</v>
      </c>
      <c r="H19">
        <v>20</v>
      </c>
      <c r="I19">
        <v>4.7</v>
      </c>
      <c r="J19">
        <f t="shared" si="0"/>
        <v>2.35</v>
      </c>
      <c r="K19">
        <f t="shared" si="1"/>
        <v>17.349445429449634</v>
      </c>
      <c r="L19">
        <v>0.8</v>
      </c>
      <c r="M19">
        <f t="shared" si="2"/>
        <v>0.12732395447351627</v>
      </c>
      <c r="N19">
        <f t="shared" si="3"/>
        <v>5.0929581789406507E-2</v>
      </c>
      <c r="S19" s="3" t="s">
        <v>154</v>
      </c>
      <c r="T19">
        <f>SUBTOTAL(9,T2:T18)</f>
        <v>120</v>
      </c>
      <c r="U19">
        <f>T19/120*100</f>
        <v>100</v>
      </c>
      <c r="V19">
        <f>U19*432.479/100</f>
        <v>432.47900000000004</v>
      </c>
      <c r="X19">
        <f>SUBTOTAL(9,X2:X18)</f>
        <v>51.293432890683015</v>
      </c>
      <c r="Y19">
        <f>X19/51.293*100</f>
        <v>100.00084395664715</v>
      </c>
      <c r="AA19">
        <f>SUBTOTAL(9,AA2:AA18)</f>
        <v>3.2666666666666671</v>
      </c>
      <c r="AB19">
        <f>AA19/3.2666*100</f>
        <v>100.00204085797671</v>
      </c>
      <c r="AC19">
        <f>U19+Y19+AB19</f>
        <v>300.00288481462383</v>
      </c>
    </row>
    <row r="20" spans="1:29">
      <c r="A20" t="s">
        <v>18</v>
      </c>
      <c r="B20" t="s">
        <v>19</v>
      </c>
      <c r="C20">
        <v>1</v>
      </c>
      <c r="D20">
        <v>5</v>
      </c>
      <c r="E20" t="s">
        <v>20</v>
      </c>
      <c r="F20">
        <v>3.72</v>
      </c>
      <c r="G20" s="1" t="s">
        <v>37</v>
      </c>
      <c r="H20">
        <v>25</v>
      </c>
      <c r="I20">
        <v>6.5</v>
      </c>
      <c r="J20">
        <f t="shared" si="0"/>
        <v>3.25</v>
      </c>
      <c r="K20">
        <f t="shared" si="1"/>
        <v>33.183072403542191</v>
      </c>
      <c r="L20">
        <v>1.05</v>
      </c>
      <c r="M20">
        <f t="shared" si="2"/>
        <v>0.16711269024649011</v>
      </c>
      <c r="N20">
        <f t="shared" si="3"/>
        <v>8.7734162379407316E-2</v>
      </c>
    </row>
    <row r="21" spans="1:29">
      <c r="A21" t="s">
        <v>18</v>
      </c>
      <c r="B21" t="s">
        <v>19</v>
      </c>
      <c r="C21">
        <v>1</v>
      </c>
      <c r="D21">
        <v>5</v>
      </c>
      <c r="E21" t="s">
        <v>23</v>
      </c>
      <c r="F21">
        <v>0.6</v>
      </c>
      <c r="G21" s="1" t="s">
        <v>26</v>
      </c>
      <c r="H21">
        <v>23</v>
      </c>
      <c r="I21">
        <v>6</v>
      </c>
      <c r="J21">
        <f t="shared" si="0"/>
        <v>3</v>
      </c>
      <c r="K21">
        <f t="shared" si="1"/>
        <v>28.274333882308138</v>
      </c>
      <c r="L21">
        <v>1.22</v>
      </c>
      <c r="M21">
        <f t="shared" si="2"/>
        <v>0.19416903057211232</v>
      </c>
      <c r="N21">
        <f t="shared" si="3"/>
        <v>0.11844310864898851</v>
      </c>
    </row>
    <row r="22" spans="1:29">
      <c r="A22" t="s">
        <v>18</v>
      </c>
      <c r="B22" t="s">
        <v>19</v>
      </c>
      <c r="C22">
        <v>2</v>
      </c>
      <c r="D22">
        <v>1</v>
      </c>
      <c r="E22" t="s">
        <v>23</v>
      </c>
      <c r="F22">
        <v>2.2000000000000002</v>
      </c>
      <c r="G22" s="1" t="s">
        <v>28</v>
      </c>
      <c r="H22">
        <v>4.3</v>
      </c>
      <c r="I22">
        <v>2.4</v>
      </c>
      <c r="J22">
        <f t="shared" si="0"/>
        <v>1.2</v>
      </c>
      <c r="K22">
        <f t="shared" si="1"/>
        <v>4.5238934211693023</v>
      </c>
      <c r="L22">
        <v>0.21</v>
      </c>
      <c r="M22">
        <f t="shared" si="2"/>
        <v>3.3422538049298019E-2</v>
      </c>
      <c r="N22">
        <f t="shared" si="3"/>
        <v>3.5093664951762918E-3</v>
      </c>
    </row>
    <row r="23" spans="1:29">
      <c r="A23" t="s">
        <v>18</v>
      </c>
      <c r="B23" t="s">
        <v>19</v>
      </c>
      <c r="C23">
        <v>2</v>
      </c>
      <c r="D23">
        <v>1</v>
      </c>
      <c r="E23" t="s">
        <v>20</v>
      </c>
      <c r="F23">
        <v>6.9</v>
      </c>
      <c r="G23" s="1" t="s">
        <v>28</v>
      </c>
      <c r="H23">
        <v>6</v>
      </c>
      <c r="I23">
        <v>3.3</v>
      </c>
      <c r="J23">
        <f t="shared" si="0"/>
        <v>1.65</v>
      </c>
      <c r="K23">
        <f t="shared" si="1"/>
        <v>8.55298599939821</v>
      </c>
      <c r="L23">
        <v>0.17</v>
      </c>
      <c r="M23">
        <f t="shared" si="2"/>
        <v>2.7056340325622211E-2</v>
      </c>
      <c r="N23">
        <f t="shared" si="3"/>
        <v>2.2997889276778886E-3</v>
      </c>
    </row>
    <row r="24" spans="1:29">
      <c r="A24" t="s">
        <v>18</v>
      </c>
      <c r="B24" t="s">
        <v>19</v>
      </c>
      <c r="C24">
        <v>2</v>
      </c>
      <c r="D24">
        <v>1</v>
      </c>
      <c r="E24" t="s">
        <v>25</v>
      </c>
      <c r="F24">
        <v>0.75</v>
      </c>
      <c r="G24" s="1" t="s">
        <v>40</v>
      </c>
      <c r="H24">
        <v>4</v>
      </c>
      <c r="I24">
        <v>2.4500000000000002</v>
      </c>
      <c r="J24">
        <f t="shared" si="0"/>
        <v>1.2250000000000001</v>
      </c>
      <c r="K24">
        <f t="shared" si="1"/>
        <v>4.7143524757931843</v>
      </c>
      <c r="L24">
        <v>0.12</v>
      </c>
      <c r="M24">
        <f t="shared" si="2"/>
        <v>1.9098593171027439E-2</v>
      </c>
      <c r="N24">
        <f t="shared" si="3"/>
        <v>1.1459155902616462E-3</v>
      </c>
    </row>
    <row r="25" spans="1:29">
      <c r="A25" t="s">
        <v>18</v>
      </c>
      <c r="B25" t="s">
        <v>19</v>
      </c>
      <c r="C25">
        <v>2</v>
      </c>
      <c r="D25">
        <v>1</v>
      </c>
      <c r="E25" t="s">
        <v>29</v>
      </c>
      <c r="F25">
        <v>2.4</v>
      </c>
      <c r="G25" s="1" t="s">
        <v>41</v>
      </c>
      <c r="H25">
        <v>11</v>
      </c>
      <c r="I25">
        <v>4.45</v>
      </c>
      <c r="J25">
        <f t="shared" si="0"/>
        <v>2.2250000000000001</v>
      </c>
      <c r="K25">
        <f t="shared" si="1"/>
        <v>15.552847130677971</v>
      </c>
      <c r="L25">
        <v>0.32</v>
      </c>
      <c r="M25">
        <f t="shared" si="2"/>
        <v>5.0929581789406514E-2</v>
      </c>
      <c r="N25">
        <f t="shared" si="3"/>
        <v>8.148733086305043E-3</v>
      </c>
    </row>
    <row r="26" spans="1:29">
      <c r="A26" t="s">
        <v>18</v>
      </c>
      <c r="B26" t="s">
        <v>19</v>
      </c>
      <c r="C26">
        <v>2</v>
      </c>
      <c r="D26">
        <v>2</v>
      </c>
      <c r="E26" t="s">
        <v>29</v>
      </c>
      <c r="F26">
        <v>3.15</v>
      </c>
      <c r="G26" s="1" t="s">
        <v>35</v>
      </c>
      <c r="H26">
        <v>18</v>
      </c>
      <c r="I26">
        <v>5.98</v>
      </c>
      <c r="J26">
        <f t="shared" si="0"/>
        <v>2.99</v>
      </c>
      <c r="K26">
        <f t="shared" si="1"/>
        <v>28.086152482358113</v>
      </c>
      <c r="L26">
        <v>0.72</v>
      </c>
      <c r="M26">
        <f t="shared" si="2"/>
        <v>0.11459155902616464</v>
      </c>
      <c r="N26">
        <f t="shared" si="3"/>
        <v>4.1252961249419268E-2</v>
      </c>
    </row>
    <row r="27" spans="1:29">
      <c r="A27" t="s">
        <v>18</v>
      </c>
      <c r="B27" t="s">
        <v>19</v>
      </c>
      <c r="C27">
        <v>2</v>
      </c>
      <c r="D27">
        <v>2</v>
      </c>
      <c r="E27" t="s">
        <v>25</v>
      </c>
      <c r="F27">
        <v>3.3</v>
      </c>
      <c r="G27" s="1" t="s">
        <v>41</v>
      </c>
      <c r="H27">
        <v>5.5</v>
      </c>
      <c r="I27">
        <v>2</v>
      </c>
      <c r="J27">
        <f t="shared" si="0"/>
        <v>1</v>
      </c>
      <c r="K27">
        <f t="shared" si="1"/>
        <v>3.1415926535897931</v>
      </c>
      <c r="L27">
        <v>0.12</v>
      </c>
      <c r="M27">
        <f t="shared" si="2"/>
        <v>1.9098593171027439E-2</v>
      </c>
      <c r="N27">
        <f t="shared" si="3"/>
        <v>1.1459155902616462E-3</v>
      </c>
    </row>
    <row r="28" spans="1:29">
      <c r="A28" t="s">
        <v>18</v>
      </c>
      <c r="B28" t="s">
        <v>19</v>
      </c>
      <c r="C28">
        <v>2</v>
      </c>
      <c r="D28">
        <v>2</v>
      </c>
      <c r="E28" t="s">
        <v>23</v>
      </c>
      <c r="F28">
        <v>3.95</v>
      </c>
      <c r="G28" s="1" t="s">
        <v>41</v>
      </c>
      <c r="H28">
        <v>8</v>
      </c>
      <c r="I28">
        <v>3.65</v>
      </c>
      <c r="J28">
        <f t="shared" si="0"/>
        <v>1.825</v>
      </c>
      <c r="K28">
        <f t="shared" si="1"/>
        <v>10.463467031862505</v>
      </c>
      <c r="L28">
        <v>0.35</v>
      </c>
      <c r="M28">
        <f t="shared" si="2"/>
        <v>5.5704230082163367E-2</v>
      </c>
      <c r="N28">
        <f t="shared" si="3"/>
        <v>9.7482402643785885E-3</v>
      </c>
    </row>
    <row r="29" spans="1:29">
      <c r="A29" t="s">
        <v>18</v>
      </c>
      <c r="B29" t="s">
        <v>19</v>
      </c>
      <c r="C29">
        <v>2</v>
      </c>
      <c r="D29">
        <v>2</v>
      </c>
      <c r="E29" t="s">
        <v>20</v>
      </c>
      <c r="F29">
        <v>3.2</v>
      </c>
      <c r="G29" s="1" t="s">
        <v>41</v>
      </c>
      <c r="H29">
        <v>14</v>
      </c>
      <c r="I29">
        <v>4.9000000000000004</v>
      </c>
      <c r="J29">
        <f t="shared" si="0"/>
        <v>2.4500000000000002</v>
      </c>
      <c r="K29">
        <f t="shared" si="1"/>
        <v>18.857409903172737</v>
      </c>
      <c r="L29">
        <v>0.6</v>
      </c>
      <c r="M29">
        <f t="shared" si="2"/>
        <v>9.5492965855137196E-2</v>
      </c>
      <c r="N29">
        <f t="shared" si="3"/>
        <v>2.8647889756541159E-2</v>
      </c>
    </row>
    <row r="30" spans="1:29">
      <c r="A30" t="s">
        <v>18</v>
      </c>
      <c r="B30" t="s">
        <v>19</v>
      </c>
      <c r="C30">
        <v>2</v>
      </c>
      <c r="D30">
        <v>3</v>
      </c>
      <c r="E30" t="s">
        <v>23</v>
      </c>
      <c r="F30">
        <v>4.45</v>
      </c>
      <c r="G30" t="s">
        <v>22</v>
      </c>
      <c r="H30">
        <v>6</v>
      </c>
      <c r="I30">
        <v>3.85</v>
      </c>
      <c r="J30">
        <f t="shared" si="0"/>
        <v>1.925</v>
      </c>
      <c r="K30">
        <f t="shared" si="1"/>
        <v>11.641564276958679</v>
      </c>
      <c r="L30">
        <v>0.28999999999999998</v>
      </c>
      <c r="M30">
        <f t="shared" si="2"/>
        <v>4.6154933496649647E-2</v>
      </c>
      <c r="N30">
        <f t="shared" si="3"/>
        <v>6.6924653570141993E-3</v>
      </c>
    </row>
    <row r="31" spans="1:29">
      <c r="A31" t="s">
        <v>18</v>
      </c>
      <c r="B31" t="s">
        <v>19</v>
      </c>
      <c r="C31">
        <v>2</v>
      </c>
      <c r="D31">
        <v>3</v>
      </c>
      <c r="E31" t="s">
        <v>20</v>
      </c>
      <c r="F31">
        <v>4.0999999999999996</v>
      </c>
      <c r="G31" s="1" t="s">
        <v>35</v>
      </c>
      <c r="H31">
        <v>25</v>
      </c>
      <c r="I31">
        <v>9.5</v>
      </c>
      <c r="J31">
        <f t="shared" si="0"/>
        <v>4.75</v>
      </c>
      <c r="K31">
        <f t="shared" si="1"/>
        <v>70.882184246619701</v>
      </c>
      <c r="L31">
        <v>1.3</v>
      </c>
      <c r="M31">
        <f t="shared" si="2"/>
        <v>0.20690142601946396</v>
      </c>
      <c r="N31">
        <f t="shared" si="3"/>
        <v>0.13448592691265157</v>
      </c>
    </row>
    <row r="32" spans="1:29">
      <c r="A32" t="s">
        <v>18</v>
      </c>
      <c r="B32" t="s">
        <v>19</v>
      </c>
      <c r="C32">
        <v>2</v>
      </c>
      <c r="D32">
        <v>3</v>
      </c>
      <c r="E32" t="s">
        <v>29</v>
      </c>
      <c r="F32">
        <v>4.8</v>
      </c>
      <c r="G32" s="1" t="s">
        <v>35</v>
      </c>
      <c r="H32">
        <v>25</v>
      </c>
      <c r="I32">
        <v>6.25</v>
      </c>
      <c r="J32">
        <f t="shared" si="0"/>
        <v>3.125</v>
      </c>
      <c r="K32">
        <f t="shared" si="1"/>
        <v>30.679615757712824</v>
      </c>
      <c r="L32">
        <v>1.23</v>
      </c>
      <c r="M32">
        <f t="shared" si="2"/>
        <v>0.19576058000303126</v>
      </c>
      <c r="N32">
        <f t="shared" si="3"/>
        <v>0.12039275670186422</v>
      </c>
    </row>
    <row r="33" spans="1:14">
      <c r="A33" t="s">
        <v>18</v>
      </c>
      <c r="B33" t="s">
        <v>19</v>
      </c>
      <c r="C33">
        <v>2</v>
      </c>
      <c r="D33">
        <v>3</v>
      </c>
      <c r="E33" t="s">
        <v>25</v>
      </c>
      <c r="F33">
        <v>2.75</v>
      </c>
      <c r="G33" s="1" t="s">
        <v>36</v>
      </c>
      <c r="H33">
        <v>23</v>
      </c>
      <c r="I33">
        <v>9.1</v>
      </c>
      <c r="J33">
        <f t="shared" si="0"/>
        <v>4.55</v>
      </c>
      <c r="K33">
        <f t="shared" si="1"/>
        <v>65.038821910942687</v>
      </c>
      <c r="L33">
        <v>1.67</v>
      </c>
      <c r="M33">
        <f t="shared" si="2"/>
        <v>0.26578875496346521</v>
      </c>
      <c r="N33">
        <f t="shared" si="3"/>
        <v>0.22193361039449344</v>
      </c>
    </row>
    <row r="34" spans="1:14">
      <c r="A34" t="s">
        <v>18</v>
      </c>
      <c r="B34" t="s">
        <v>19</v>
      </c>
      <c r="C34">
        <v>2</v>
      </c>
      <c r="D34">
        <v>4</v>
      </c>
      <c r="E34" t="s">
        <v>20</v>
      </c>
      <c r="F34">
        <v>3.3</v>
      </c>
      <c r="G34" s="1" t="s">
        <v>32</v>
      </c>
      <c r="H34">
        <v>20</v>
      </c>
      <c r="I34">
        <v>6.7</v>
      </c>
      <c r="J34">
        <f t="shared" si="0"/>
        <v>3.35</v>
      </c>
      <c r="K34">
        <f t="shared" ref="K34:K65" si="11">PI()*(J34*J34)</f>
        <v>35.256523554911453</v>
      </c>
      <c r="L34">
        <v>0.98</v>
      </c>
      <c r="M34">
        <f t="shared" ref="M34:M65" si="12">(L34/PI())/2</f>
        <v>0.15597184423005744</v>
      </c>
      <c r="N34">
        <f t="shared" si="3"/>
        <v>7.6426203672728149E-2</v>
      </c>
    </row>
    <row r="35" spans="1:14">
      <c r="A35" t="s">
        <v>18</v>
      </c>
      <c r="B35" t="s">
        <v>19</v>
      </c>
      <c r="C35">
        <v>2</v>
      </c>
      <c r="D35">
        <v>4</v>
      </c>
      <c r="E35" t="s">
        <v>29</v>
      </c>
      <c r="F35">
        <v>6.6</v>
      </c>
      <c r="G35" s="1" t="s">
        <v>32</v>
      </c>
      <c r="H35">
        <v>17</v>
      </c>
      <c r="I35">
        <v>4.95</v>
      </c>
      <c r="J35">
        <f t="shared" si="0"/>
        <v>2.4750000000000001</v>
      </c>
      <c r="K35">
        <f t="shared" si="11"/>
        <v>19.244218498645978</v>
      </c>
      <c r="L35">
        <v>1.05</v>
      </c>
      <c r="M35">
        <f t="shared" si="12"/>
        <v>0.16711269024649011</v>
      </c>
      <c r="N35">
        <f t="shared" si="3"/>
        <v>8.7734162379407316E-2</v>
      </c>
    </row>
    <row r="36" spans="1:14">
      <c r="A36" t="s">
        <v>18</v>
      </c>
      <c r="B36" t="s">
        <v>19</v>
      </c>
      <c r="C36">
        <v>2</v>
      </c>
      <c r="D36">
        <v>4</v>
      </c>
      <c r="E36" t="s">
        <v>25</v>
      </c>
      <c r="F36">
        <v>5.6</v>
      </c>
      <c r="G36" s="1" t="s">
        <v>24</v>
      </c>
      <c r="H36">
        <v>10</v>
      </c>
      <c r="I36">
        <v>4</v>
      </c>
      <c r="J36">
        <f t="shared" si="0"/>
        <v>2</v>
      </c>
      <c r="K36">
        <f t="shared" si="11"/>
        <v>12.566370614359172</v>
      </c>
      <c r="L36">
        <v>0.35</v>
      </c>
      <c r="M36">
        <f t="shared" si="12"/>
        <v>5.5704230082163367E-2</v>
      </c>
      <c r="N36">
        <f t="shared" si="3"/>
        <v>9.7482402643785885E-3</v>
      </c>
    </row>
    <row r="37" spans="1:14">
      <c r="A37" t="s">
        <v>18</v>
      </c>
      <c r="B37" t="s">
        <v>19</v>
      </c>
      <c r="C37">
        <v>2</v>
      </c>
      <c r="D37">
        <v>4</v>
      </c>
      <c r="E37" t="s">
        <v>23</v>
      </c>
      <c r="F37">
        <v>5.7</v>
      </c>
      <c r="G37" s="1" t="s">
        <v>36</v>
      </c>
      <c r="H37">
        <v>9</v>
      </c>
      <c r="I37">
        <v>5.95</v>
      </c>
      <c r="J37">
        <f t="shared" si="0"/>
        <v>2.9750000000000001</v>
      </c>
      <c r="K37">
        <f t="shared" si="11"/>
        <v>27.805058479678166</v>
      </c>
      <c r="L37">
        <v>0.61</v>
      </c>
      <c r="M37">
        <f t="shared" si="12"/>
        <v>9.7084515286056161E-2</v>
      </c>
      <c r="N37">
        <f t="shared" si="3"/>
        <v>2.9610777162247127E-2</v>
      </c>
    </row>
    <row r="38" spans="1:14">
      <c r="A38" t="s">
        <v>18</v>
      </c>
      <c r="B38" t="s">
        <v>19</v>
      </c>
      <c r="C38">
        <v>2</v>
      </c>
      <c r="D38">
        <v>5</v>
      </c>
      <c r="E38" t="s">
        <v>25</v>
      </c>
      <c r="F38">
        <v>6.7</v>
      </c>
      <c r="G38" s="1" t="s">
        <v>32</v>
      </c>
      <c r="H38">
        <v>12</v>
      </c>
      <c r="I38">
        <v>8.5</v>
      </c>
      <c r="J38">
        <f t="shared" si="0"/>
        <v>4.25</v>
      </c>
      <c r="K38">
        <f t="shared" si="11"/>
        <v>56.745017305465637</v>
      </c>
      <c r="L38">
        <v>0.9</v>
      </c>
      <c r="M38">
        <f t="shared" si="12"/>
        <v>0.14323944878270581</v>
      </c>
      <c r="N38">
        <f t="shared" si="3"/>
        <v>6.4457751952217604E-2</v>
      </c>
    </row>
    <row r="39" spans="1:14">
      <c r="A39" t="s">
        <v>18</v>
      </c>
      <c r="B39" t="s">
        <v>19</v>
      </c>
      <c r="C39">
        <v>2</v>
      </c>
      <c r="D39">
        <v>5</v>
      </c>
      <c r="E39" t="s">
        <v>29</v>
      </c>
      <c r="F39">
        <v>4.3</v>
      </c>
      <c r="G39" s="1" t="s">
        <v>24</v>
      </c>
      <c r="H39">
        <v>8</v>
      </c>
      <c r="I39">
        <v>7.1</v>
      </c>
      <c r="J39">
        <f t="shared" si="0"/>
        <v>3.55</v>
      </c>
      <c r="K39">
        <f t="shared" si="11"/>
        <v>39.591921416865368</v>
      </c>
      <c r="L39">
        <v>1.25</v>
      </c>
      <c r="M39">
        <f t="shared" si="12"/>
        <v>0.19894367886486919</v>
      </c>
      <c r="N39">
        <f t="shared" si="3"/>
        <v>0.12433979929054326</v>
      </c>
    </row>
    <row r="40" spans="1:14">
      <c r="A40" t="s">
        <v>18</v>
      </c>
      <c r="B40" t="s">
        <v>19</v>
      </c>
      <c r="C40">
        <v>2</v>
      </c>
      <c r="D40">
        <v>5</v>
      </c>
      <c r="E40" t="s">
        <v>20</v>
      </c>
      <c r="F40">
        <v>3.7</v>
      </c>
      <c r="G40" s="1" t="s">
        <v>26</v>
      </c>
      <c r="H40">
        <v>9</v>
      </c>
      <c r="I40">
        <v>4.9000000000000004</v>
      </c>
      <c r="J40">
        <f t="shared" si="0"/>
        <v>2.4500000000000002</v>
      </c>
      <c r="K40">
        <f t="shared" si="11"/>
        <v>18.857409903172737</v>
      </c>
      <c r="L40">
        <v>0.35</v>
      </c>
      <c r="M40">
        <f t="shared" si="12"/>
        <v>5.5704230082163367E-2</v>
      </c>
      <c r="N40">
        <f t="shared" si="3"/>
        <v>9.7482402643785885E-3</v>
      </c>
    </row>
    <row r="41" spans="1:14">
      <c r="A41" t="s">
        <v>18</v>
      </c>
      <c r="B41" t="s">
        <v>19</v>
      </c>
      <c r="C41">
        <v>2</v>
      </c>
      <c r="D41">
        <v>5</v>
      </c>
      <c r="E41" t="s">
        <v>23</v>
      </c>
      <c r="F41">
        <v>5.75</v>
      </c>
      <c r="G41" s="1" t="s">
        <v>30</v>
      </c>
      <c r="H41">
        <v>14</v>
      </c>
      <c r="I41">
        <v>4.2</v>
      </c>
      <c r="J41">
        <f t="shared" si="0"/>
        <v>2.1</v>
      </c>
      <c r="K41">
        <f t="shared" si="11"/>
        <v>13.854423602330987</v>
      </c>
      <c r="L41">
        <v>0.31</v>
      </c>
      <c r="M41">
        <f t="shared" si="12"/>
        <v>4.9338032358487556E-2</v>
      </c>
      <c r="N41">
        <f t="shared" si="3"/>
        <v>7.6473950155655709E-3</v>
      </c>
    </row>
    <row r="42" spans="1:14">
      <c r="A42" t="s">
        <v>18</v>
      </c>
      <c r="B42" t="s">
        <v>19</v>
      </c>
      <c r="C42">
        <v>3</v>
      </c>
      <c r="D42">
        <v>1</v>
      </c>
      <c r="E42" t="s">
        <v>23</v>
      </c>
      <c r="F42">
        <v>3.9</v>
      </c>
      <c r="G42" s="1" t="s">
        <v>35</v>
      </c>
      <c r="H42">
        <v>21</v>
      </c>
      <c r="I42">
        <v>12.35</v>
      </c>
      <c r="J42">
        <f t="shared" si="0"/>
        <v>6.1749999999999998</v>
      </c>
      <c r="K42">
        <f t="shared" si="11"/>
        <v>119.79089137678729</v>
      </c>
      <c r="L42">
        <v>1.62</v>
      </c>
      <c r="M42">
        <f t="shared" si="12"/>
        <v>0.25783100780887047</v>
      </c>
      <c r="N42">
        <f t="shared" si="3"/>
        <v>0.20884311632518512</v>
      </c>
    </row>
    <row r="43" spans="1:14">
      <c r="A43" t="s">
        <v>18</v>
      </c>
      <c r="B43" t="s">
        <v>19</v>
      </c>
      <c r="C43">
        <v>3</v>
      </c>
      <c r="D43">
        <v>1</v>
      </c>
      <c r="E43" t="s">
        <v>29</v>
      </c>
      <c r="F43">
        <v>2.5</v>
      </c>
      <c r="G43" s="1" t="s">
        <v>35</v>
      </c>
      <c r="H43">
        <v>20</v>
      </c>
      <c r="I43">
        <v>7.98</v>
      </c>
      <c r="J43">
        <f t="shared" si="0"/>
        <v>3.99</v>
      </c>
      <c r="K43">
        <f t="shared" si="11"/>
        <v>50.014469204414873</v>
      </c>
      <c r="L43">
        <v>1.23</v>
      </c>
      <c r="M43">
        <f t="shared" si="12"/>
        <v>0.19576058000303126</v>
      </c>
      <c r="N43">
        <f t="shared" si="3"/>
        <v>0.12039275670186422</v>
      </c>
    </row>
    <row r="44" spans="1:14">
      <c r="A44" t="s">
        <v>18</v>
      </c>
      <c r="B44" t="s">
        <v>19</v>
      </c>
      <c r="C44">
        <v>3</v>
      </c>
      <c r="D44">
        <v>1</v>
      </c>
      <c r="E44" t="s">
        <v>20</v>
      </c>
      <c r="F44">
        <v>2.91</v>
      </c>
      <c r="G44" s="1" t="s">
        <v>26</v>
      </c>
      <c r="H44">
        <v>19</v>
      </c>
      <c r="I44">
        <v>9.35</v>
      </c>
      <c r="J44">
        <f t="shared" si="0"/>
        <v>4.6749999999999998</v>
      </c>
      <c r="K44">
        <f t="shared" si="11"/>
        <v>68.661470939613423</v>
      </c>
      <c r="L44">
        <v>0.91</v>
      </c>
      <c r="M44">
        <f t="shared" si="12"/>
        <v>0.14483099821362477</v>
      </c>
      <c r="N44">
        <f t="shared" si="3"/>
        <v>6.5898104187199269E-2</v>
      </c>
    </row>
    <row r="45" spans="1:14">
      <c r="A45" t="s">
        <v>18</v>
      </c>
      <c r="B45" t="s">
        <v>19</v>
      </c>
      <c r="C45">
        <v>3</v>
      </c>
      <c r="D45">
        <v>1</v>
      </c>
      <c r="E45" t="s">
        <v>25</v>
      </c>
      <c r="F45">
        <v>3.2</v>
      </c>
      <c r="G45" s="1" t="s">
        <v>40</v>
      </c>
      <c r="H45">
        <v>4</v>
      </c>
      <c r="I45">
        <v>1.125</v>
      </c>
      <c r="J45">
        <f t="shared" si="0"/>
        <v>0.5625</v>
      </c>
      <c r="K45">
        <f t="shared" si="11"/>
        <v>0.99401955054989544</v>
      </c>
      <c r="L45">
        <v>0.15</v>
      </c>
      <c r="M45">
        <f t="shared" si="12"/>
        <v>2.3873241463784299E-2</v>
      </c>
      <c r="N45">
        <f t="shared" si="3"/>
        <v>1.7904931097838224E-3</v>
      </c>
    </row>
    <row r="46" spans="1:14">
      <c r="A46" t="s">
        <v>18</v>
      </c>
      <c r="B46" t="s">
        <v>19</v>
      </c>
      <c r="C46">
        <v>3</v>
      </c>
      <c r="D46">
        <v>2</v>
      </c>
      <c r="E46" t="s">
        <v>29</v>
      </c>
      <c r="F46">
        <v>1.23</v>
      </c>
      <c r="G46" s="1" t="s">
        <v>32</v>
      </c>
      <c r="H46">
        <v>19</v>
      </c>
      <c r="I46">
        <v>9.1999999999999993</v>
      </c>
      <c r="J46">
        <f t="shared" si="0"/>
        <v>4.5999999999999996</v>
      </c>
      <c r="K46">
        <f t="shared" si="11"/>
        <v>66.476100549960009</v>
      </c>
      <c r="L46">
        <v>1.58</v>
      </c>
      <c r="M46">
        <f t="shared" si="12"/>
        <v>0.25146481008519467</v>
      </c>
      <c r="N46">
        <f t="shared" si="3"/>
        <v>0.1986571999673038</v>
      </c>
    </row>
    <row r="47" spans="1:14">
      <c r="A47" t="s">
        <v>18</v>
      </c>
      <c r="B47" t="s">
        <v>19</v>
      </c>
      <c r="C47">
        <v>3</v>
      </c>
      <c r="D47">
        <v>2</v>
      </c>
      <c r="E47" t="s">
        <v>20</v>
      </c>
      <c r="F47">
        <v>5.75</v>
      </c>
      <c r="G47" s="1" t="s">
        <v>36</v>
      </c>
      <c r="H47">
        <v>7.5</v>
      </c>
      <c r="I47">
        <v>5.57</v>
      </c>
      <c r="J47">
        <f t="shared" si="0"/>
        <v>2.7850000000000001</v>
      </c>
      <c r="K47">
        <f t="shared" si="11"/>
        <v>24.366899479589495</v>
      </c>
      <c r="L47">
        <v>0.5</v>
      </c>
      <c r="M47">
        <f t="shared" si="12"/>
        <v>7.9577471545947673E-2</v>
      </c>
      <c r="N47">
        <f t="shared" si="3"/>
        <v>1.9894367886486918E-2</v>
      </c>
    </row>
    <row r="48" spans="1:14">
      <c r="A48" t="s">
        <v>18</v>
      </c>
      <c r="B48" t="s">
        <v>19</v>
      </c>
      <c r="C48">
        <v>3</v>
      </c>
      <c r="D48">
        <v>2</v>
      </c>
      <c r="E48" t="s">
        <v>25</v>
      </c>
      <c r="F48">
        <v>2.17</v>
      </c>
      <c r="G48" s="1" t="s">
        <v>40</v>
      </c>
      <c r="H48">
        <v>5</v>
      </c>
      <c r="I48">
        <v>0.97</v>
      </c>
      <c r="J48">
        <f t="shared" si="0"/>
        <v>0.48499999999999999</v>
      </c>
      <c r="K48">
        <f t="shared" si="11"/>
        <v>0.73898113194065906</v>
      </c>
      <c r="L48">
        <v>0.16</v>
      </c>
      <c r="M48">
        <f t="shared" si="12"/>
        <v>2.5464790894703257E-2</v>
      </c>
      <c r="N48">
        <f t="shared" si="3"/>
        <v>2.0371832715762607E-3</v>
      </c>
    </row>
    <row r="49" spans="1:14">
      <c r="A49" t="s">
        <v>18</v>
      </c>
      <c r="B49" t="s">
        <v>19</v>
      </c>
      <c r="C49">
        <v>3</v>
      </c>
      <c r="D49">
        <v>2</v>
      </c>
      <c r="E49" t="s">
        <v>23</v>
      </c>
      <c r="F49">
        <v>2.9</v>
      </c>
      <c r="G49" t="s">
        <v>34</v>
      </c>
      <c r="H49">
        <v>4</v>
      </c>
      <c r="I49">
        <v>2.57</v>
      </c>
      <c r="J49">
        <f t="shared" si="0"/>
        <v>1.2849999999999999</v>
      </c>
      <c r="K49">
        <f t="shared" si="11"/>
        <v>5.1874763294238049</v>
      </c>
      <c r="L49">
        <v>0.1</v>
      </c>
      <c r="M49">
        <f t="shared" si="12"/>
        <v>1.5915494309189534E-2</v>
      </c>
      <c r="N49">
        <f t="shared" si="3"/>
        <v>7.9577471545947667E-4</v>
      </c>
    </row>
    <row r="50" spans="1:14">
      <c r="A50" t="s">
        <v>18</v>
      </c>
      <c r="B50" t="s">
        <v>19</v>
      </c>
      <c r="C50">
        <v>3</v>
      </c>
      <c r="D50">
        <v>3</v>
      </c>
      <c r="E50" t="s">
        <v>25</v>
      </c>
      <c r="F50">
        <v>7.6</v>
      </c>
      <c r="G50" t="s">
        <v>31</v>
      </c>
      <c r="H50">
        <v>7</v>
      </c>
      <c r="I50">
        <v>6.6</v>
      </c>
      <c r="J50">
        <f t="shared" si="0"/>
        <v>3.3</v>
      </c>
      <c r="K50">
        <f t="shared" si="11"/>
        <v>34.21194399759284</v>
      </c>
      <c r="L50">
        <v>0.52</v>
      </c>
      <c r="M50">
        <f t="shared" si="12"/>
        <v>8.2760570407785575E-2</v>
      </c>
      <c r="N50">
        <f t="shared" si="3"/>
        <v>2.1517748306024247E-2</v>
      </c>
    </row>
    <row r="51" spans="1:14">
      <c r="A51" t="s">
        <v>18</v>
      </c>
      <c r="B51" t="s">
        <v>19</v>
      </c>
      <c r="C51">
        <v>3</v>
      </c>
      <c r="D51">
        <v>3</v>
      </c>
      <c r="E51" t="s">
        <v>23</v>
      </c>
      <c r="F51">
        <v>2.72</v>
      </c>
      <c r="G51" s="1" t="s">
        <v>36</v>
      </c>
      <c r="H51">
        <v>4</v>
      </c>
      <c r="I51">
        <v>1.6</v>
      </c>
      <c r="J51">
        <f t="shared" si="0"/>
        <v>0.8</v>
      </c>
      <c r="K51">
        <f t="shared" si="11"/>
        <v>2.0106192982974678</v>
      </c>
      <c r="L51">
        <v>0.33</v>
      </c>
      <c r="M51">
        <f t="shared" si="12"/>
        <v>5.2521131220325465E-2</v>
      </c>
      <c r="N51">
        <f t="shared" si="3"/>
        <v>8.6659866513537007E-3</v>
      </c>
    </row>
    <row r="52" spans="1:14">
      <c r="A52" t="s">
        <v>18</v>
      </c>
      <c r="B52" t="s">
        <v>19</v>
      </c>
      <c r="C52">
        <v>3</v>
      </c>
      <c r="D52">
        <v>3</v>
      </c>
      <c r="E52" t="s">
        <v>29</v>
      </c>
      <c r="F52">
        <v>3.65</v>
      </c>
      <c r="G52" s="1" t="s">
        <v>40</v>
      </c>
      <c r="H52">
        <v>4.5</v>
      </c>
      <c r="I52">
        <v>2.1749999999999998</v>
      </c>
      <c r="J52">
        <f t="shared" si="0"/>
        <v>1.0874999999999999</v>
      </c>
      <c r="K52">
        <f t="shared" si="11"/>
        <v>3.715424186722053</v>
      </c>
      <c r="L52">
        <v>0.18</v>
      </c>
      <c r="M52">
        <f t="shared" si="12"/>
        <v>2.8647889756541159E-2</v>
      </c>
      <c r="N52">
        <f t="shared" si="3"/>
        <v>2.5783100780887042E-3</v>
      </c>
    </row>
    <row r="53" spans="1:14">
      <c r="A53" t="s">
        <v>18</v>
      </c>
      <c r="B53" t="s">
        <v>19</v>
      </c>
      <c r="C53">
        <v>3</v>
      </c>
      <c r="D53">
        <v>3</v>
      </c>
      <c r="E53" t="s">
        <v>20</v>
      </c>
      <c r="F53">
        <v>3.1</v>
      </c>
      <c r="G53" s="1" t="s">
        <v>41</v>
      </c>
      <c r="H53">
        <v>10</v>
      </c>
      <c r="I53">
        <v>4.0199999999999996</v>
      </c>
      <c r="J53">
        <f t="shared" si="0"/>
        <v>2.0099999999999998</v>
      </c>
      <c r="K53">
        <f t="shared" si="11"/>
        <v>12.692348479768119</v>
      </c>
      <c r="L53">
        <v>0.37</v>
      </c>
      <c r="M53">
        <f t="shared" si="12"/>
        <v>5.8887328944001276E-2</v>
      </c>
      <c r="N53">
        <f t="shared" si="3"/>
        <v>1.0894155854640236E-2</v>
      </c>
    </row>
    <row r="54" spans="1:14">
      <c r="A54" t="s">
        <v>18</v>
      </c>
      <c r="B54" t="s">
        <v>19</v>
      </c>
      <c r="C54">
        <v>3</v>
      </c>
      <c r="D54">
        <v>4</v>
      </c>
      <c r="E54" t="s">
        <v>25</v>
      </c>
      <c r="F54">
        <v>8.9</v>
      </c>
      <c r="G54" s="1" t="s">
        <v>32</v>
      </c>
      <c r="H54">
        <v>26</v>
      </c>
      <c r="I54">
        <v>3.75</v>
      </c>
      <c r="J54">
        <f t="shared" si="0"/>
        <v>1.875</v>
      </c>
      <c r="K54">
        <f t="shared" si="11"/>
        <v>11.044661672776616</v>
      </c>
      <c r="L54">
        <v>1.25</v>
      </c>
      <c r="M54">
        <f t="shared" si="12"/>
        <v>0.19894367886486919</v>
      </c>
      <c r="N54">
        <f t="shared" si="3"/>
        <v>0.12433979929054326</v>
      </c>
    </row>
    <row r="55" spans="1:14">
      <c r="A55" t="s">
        <v>18</v>
      </c>
      <c r="B55" t="s">
        <v>19</v>
      </c>
      <c r="C55">
        <v>3</v>
      </c>
      <c r="D55">
        <v>4</v>
      </c>
      <c r="E55" t="s">
        <v>20</v>
      </c>
      <c r="F55">
        <v>10.4</v>
      </c>
      <c r="G55" s="1" t="s">
        <v>32</v>
      </c>
      <c r="H55">
        <v>23</v>
      </c>
      <c r="I55">
        <v>15.6</v>
      </c>
      <c r="J55">
        <f t="shared" si="0"/>
        <v>7.8</v>
      </c>
      <c r="K55">
        <f t="shared" si="11"/>
        <v>191.13449704440299</v>
      </c>
      <c r="L55">
        <v>2.2599999999999998</v>
      </c>
      <c r="M55">
        <f t="shared" si="12"/>
        <v>0.35969017138768344</v>
      </c>
      <c r="N55">
        <f t="shared" si="3"/>
        <v>0.40644989366808226</v>
      </c>
    </row>
    <row r="56" spans="1:14">
      <c r="A56" t="s">
        <v>18</v>
      </c>
      <c r="B56" t="s">
        <v>19</v>
      </c>
      <c r="C56">
        <v>3</v>
      </c>
      <c r="D56">
        <v>4</v>
      </c>
      <c r="E56" t="s">
        <v>29</v>
      </c>
      <c r="F56">
        <v>11.2</v>
      </c>
      <c r="G56" s="1" t="s">
        <v>36</v>
      </c>
      <c r="H56">
        <v>17</v>
      </c>
      <c r="I56">
        <v>12.85</v>
      </c>
      <c r="J56">
        <f t="shared" si="0"/>
        <v>6.4249999999999998</v>
      </c>
      <c r="K56">
        <f t="shared" si="11"/>
        <v>129.68690823559515</v>
      </c>
      <c r="L56">
        <v>2.02</v>
      </c>
      <c r="M56">
        <f t="shared" si="12"/>
        <v>0.32149298504562862</v>
      </c>
      <c r="N56">
        <f t="shared" si="3"/>
        <v>0.32470791489608491</v>
      </c>
    </row>
    <row r="57" spans="1:14">
      <c r="A57" t="s">
        <v>18</v>
      </c>
      <c r="B57" t="s">
        <v>19</v>
      </c>
      <c r="C57">
        <v>3</v>
      </c>
      <c r="D57">
        <v>4</v>
      </c>
      <c r="E57" t="s">
        <v>23</v>
      </c>
      <c r="F57">
        <v>10.5</v>
      </c>
      <c r="G57" s="1" t="s">
        <v>30</v>
      </c>
      <c r="H57">
        <v>12</v>
      </c>
      <c r="I57">
        <v>10</v>
      </c>
      <c r="J57">
        <f t="shared" si="0"/>
        <v>5</v>
      </c>
      <c r="K57">
        <f t="shared" si="11"/>
        <v>78.539816339744831</v>
      </c>
      <c r="L57">
        <v>1.25</v>
      </c>
      <c r="M57">
        <f t="shared" si="12"/>
        <v>0.19894367886486919</v>
      </c>
      <c r="N57">
        <f t="shared" si="3"/>
        <v>0.12433979929054326</v>
      </c>
    </row>
    <row r="58" spans="1:14">
      <c r="A58" t="s">
        <v>18</v>
      </c>
      <c r="B58" t="s">
        <v>19</v>
      </c>
      <c r="C58">
        <v>3</v>
      </c>
      <c r="D58">
        <v>5</v>
      </c>
      <c r="E58" t="s">
        <v>23</v>
      </c>
      <c r="F58">
        <v>1.1000000000000001</v>
      </c>
      <c r="G58" s="1" t="s">
        <v>32</v>
      </c>
      <c r="H58">
        <v>10</v>
      </c>
      <c r="I58">
        <v>3.05</v>
      </c>
      <c r="J58">
        <f t="shared" si="0"/>
        <v>1.5249999999999999</v>
      </c>
      <c r="K58">
        <f t="shared" si="11"/>
        <v>7.3061664150047614</v>
      </c>
      <c r="L58">
        <v>0.5</v>
      </c>
      <c r="M58">
        <f t="shared" si="12"/>
        <v>7.9577471545947673E-2</v>
      </c>
      <c r="N58">
        <f t="shared" si="3"/>
        <v>1.9894367886486918E-2</v>
      </c>
    </row>
    <row r="59" spans="1:14">
      <c r="A59" t="s">
        <v>18</v>
      </c>
      <c r="B59" t="s">
        <v>19</v>
      </c>
      <c r="C59">
        <v>3</v>
      </c>
      <c r="D59">
        <v>5</v>
      </c>
      <c r="E59" t="s">
        <v>29</v>
      </c>
      <c r="F59">
        <v>7.6</v>
      </c>
      <c r="G59" s="1" t="s">
        <v>35</v>
      </c>
      <c r="H59">
        <v>17</v>
      </c>
      <c r="I59">
        <v>9.75</v>
      </c>
      <c r="J59">
        <f t="shared" si="0"/>
        <v>4.875</v>
      </c>
      <c r="K59">
        <f t="shared" si="11"/>
        <v>74.661912907969921</v>
      </c>
      <c r="L59">
        <v>1.7</v>
      </c>
      <c r="M59">
        <f t="shared" si="12"/>
        <v>0.27056340325622208</v>
      </c>
      <c r="N59">
        <f t="shared" si="3"/>
        <v>0.22997889276778874</v>
      </c>
    </row>
    <row r="60" spans="1:14">
      <c r="A60" t="s">
        <v>18</v>
      </c>
      <c r="B60" t="s">
        <v>19</v>
      </c>
      <c r="C60">
        <v>3</v>
      </c>
      <c r="D60">
        <v>5</v>
      </c>
      <c r="E60" t="s">
        <v>25</v>
      </c>
      <c r="F60">
        <v>3</v>
      </c>
      <c r="G60" s="1" t="s">
        <v>38</v>
      </c>
      <c r="H60">
        <v>4.5</v>
      </c>
      <c r="I60">
        <v>2.92</v>
      </c>
      <c r="J60">
        <f t="shared" si="0"/>
        <v>1.46</v>
      </c>
      <c r="K60">
        <f t="shared" si="11"/>
        <v>6.6966189003920018</v>
      </c>
      <c r="L60">
        <v>0.35</v>
      </c>
      <c r="M60">
        <f t="shared" si="12"/>
        <v>5.5704230082163367E-2</v>
      </c>
      <c r="N60">
        <f t="shared" si="3"/>
        <v>9.7482402643785885E-3</v>
      </c>
    </row>
    <row r="61" spans="1:14">
      <c r="A61" t="s">
        <v>18</v>
      </c>
      <c r="B61" t="s">
        <v>19</v>
      </c>
      <c r="C61">
        <v>3</v>
      </c>
      <c r="D61">
        <v>5</v>
      </c>
      <c r="E61" t="s">
        <v>20</v>
      </c>
      <c r="F61">
        <v>7.2</v>
      </c>
      <c r="G61" s="1" t="s">
        <v>38</v>
      </c>
      <c r="H61">
        <v>12</v>
      </c>
      <c r="I61">
        <v>8.65</v>
      </c>
      <c r="J61">
        <f t="shared" si="0"/>
        <v>4.3250000000000002</v>
      </c>
      <c r="K61">
        <f t="shared" si="11"/>
        <v>58.765454080805576</v>
      </c>
      <c r="L61">
        <v>0.8</v>
      </c>
      <c r="M61">
        <f t="shared" si="12"/>
        <v>0.12732395447351627</v>
      </c>
      <c r="N61">
        <f t="shared" si="3"/>
        <v>5.0929581789406507E-2</v>
      </c>
    </row>
    <row r="62" spans="1:14">
      <c r="A62" t="s">
        <v>18</v>
      </c>
      <c r="B62" t="s">
        <v>19</v>
      </c>
      <c r="C62">
        <v>4</v>
      </c>
      <c r="D62">
        <v>1</v>
      </c>
      <c r="E62" t="s">
        <v>23</v>
      </c>
      <c r="F62">
        <v>1.8</v>
      </c>
      <c r="G62" s="1" t="s">
        <v>24</v>
      </c>
      <c r="H62">
        <v>23</v>
      </c>
      <c r="I62">
        <v>12.1</v>
      </c>
      <c r="J62">
        <f t="shared" si="0"/>
        <v>6.05</v>
      </c>
      <c r="K62">
        <f t="shared" si="11"/>
        <v>114.9901451030204</v>
      </c>
      <c r="L62">
        <v>2.57</v>
      </c>
      <c r="M62">
        <f t="shared" si="12"/>
        <v>0.40902820374617099</v>
      </c>
      <c r="N62">
        <f t="shared" si="3"/>
        <v>0.52560124181382972</v>
      </c>
    </row>
    <row r="63" spans="1:14">
      <c r="A63" t="s">
        <v>18</v>
      </c>
      <c r="B63" t="s">
        <v>19</v>
      </c>
      <c r="C63">
        <v>4</v>
      </c>
      <c r="D63">
        <v>1</v>
      </c>
      <c r="E63" t="s">
        <v>20</v>
      </c>
      <c r="F63">
        <v>2.75</v>
      </c>
      <c r="G63" s="1" t="s">
        <v>39</v>
      </c>
      <c r="H63">
        <v>10</v>
      </c>
      <c r="I63">
        <v>4.5999999999999996</v>
      </c>
      <c r="J63">
        <f t="shared" si="0"/>
        <v>2.2999999999999998</v>
      </c>
      <c r="K63">
        <f t="shared" si="11"/>
        <v>16.619025137490002</v>
      </c>
      <c r="L63">
        <v>0.28000000000000003</v>
      </c>
      <c r="M63">
        <f t="shared" si="12"/>
        <v>4.4563384065730703E-2</v>
      </c>
      <c r="N63">
        <f t="shared" si="3"/>
        <v>6.2388737692022998E-3</v>
      </c>
    </row>
    <row r="64" spans="1:14">
      <c r="A64" t="s">
        <v>18</v>
      </c>
      <c r="B64" t="s">
        <v>19</v>
      </c>
      <c r="C64">
        <v>4</v>
      </c>
      <c r="D64">
        <v>1</v>
      </c>
      <c r="E64" t="s">
        <v>25</v>
      </c>
      <c r="F64">
        <v>0.5</v>
      </c>
      <c r="G64" s="1" t="s">
        <v>41</v>
      </c>
      <c r="H64">
        <v>5.5</v>
      </c>
      <c r="I64">
        <v>2.8</v>
      </c>
      <c r="J64">
        <f t="shared" si="0"/>
        <v>1.4</v>
      </c>
      <c r="K64">
        <f t="shared" si="11"/>
        <v>6.1575216010359934</v>
      </c>
      <c r="L64">
        <v>1.08</v>
      </c>
      <c r="M64">
        <f t="shared" si="12"/>
        <v>0.17188733853924698</v>
      </c>
      <c r="N64">
        <f t="shared" si="3"/>
        <v>9.2819162811193373E-2</v>
      </c>
    </row>
    <row r="65" spans="1:14">
      <c r="A65" t="s">
        <v>18</v>
      </c>
      <c r="B65" t="s">
        <v>19</v>
      </c>
      <c r="C65">
        <v>4</v>
      </c>
      <c r="D65">
        <v>1</v>
      </c>
      <c r="E65" t="s">
        <v>29</v>
      </c>
      <c r="F65">
        <v>3.55</v>
      </c>
      <c r="G65" s="1" t="s">
        <v>41</v>
      </c>
      <c r="H65">
        <v>6.5</v>
      </c>
      <c r="I65">
        <v>3.25</v>
      </c>
      <c r="J65">
        <f t="shared" si="0"/>
        <v>1.625</v>
      </c>
      <c r="K65">
        <f t="shared" si="11"/>
        <v>8.2957681008855477</v>
      </c>
      <c r="L65">
        <v>0.55000000000000004</v>
      </c>
      <c r="M65">
        <f t="shared" si="12"/>
        <v>8.7535218700542441E-2</v>
      </c>
      <c r="N65">
        <f t="shared" si="3"/>
        <v>2.4072185142649173E-2</v>
      </c>
    </row>
    <row r="66" spans="1:14">
      <c r="A66" t="s">
        <v>18</v>
      </c>
      <c r="B66" t="s">
        <v>19</v>
      </c>
      <c r="C66">
        <v>4</v>
      </c>
      <c r="D66">
        <v>2</v>
      </c>
      <c r="E66" t="s">
        <v>23</v>
      </c>
      <c r="F66">
        <v>6.35</v>
      </c>
      <c r="G66" s="1" t="s">
        <v>35</v>
      </c>
      <c r="H66">
        <v>8</v>
      </c>
      <c r="I66">
        <v>2.25</v>
      </c>
      <c r="J66">
        <f t="shared" ref="J66:J129" si="13">I66/2</f>
        <v>1.125</v>
      </c>
      <c r="K66">
        <f t="shared" ref="K66:K97" si="14">PI()*(J66*J66)</f>
        <v>3.9760782021995817</v>
      </c>
      <c r="L66">
        <v>0.57999999999999996</v>
      </c>
      <c r="M66">
        <f t="shared" ref="M66:M97" si="15">(L66/PI())/2</f>
        <v>9.2309866993299294E-2</v>
      </c>
      <c r="N66">
        <f t="shared" ref="N66:N129" si="16">PI() *(M66*M66)</f>
        <v>2.6769861428056797E-2</v>
      </c>
    </row>
    <row r="67" spans="1:14">
      <c r="A67" t="s">
        <v>18</v>
      </c>
      <c r="B67" t="s">
        <v>19</v>
      </c>
      <c r="C67">
        <v>4</v>
      </c>
      <c r="D67">
        <v>2</v>
      </c>
      <c r="E67" t="s">
        <v>20</v>
      </c>
      <c r="F67">
        <v>2.2400000000000002</v>
      </c>
      <c r="G67" s="1" t="s">
        <v>35</v>
      </c>
      <c r="H67">
        <v>16</v>
      </c>
      <c r="I67">
        <v>7.4</v>
      </c>
      <c r="J67">
        <f t="shared" si="13"/>
        <v>3.7</v>
      </c>
      <c r="K67">
        <f t="shared" si="14"/>
        <v>43.008403427644275</v>
      </c>
      <c r="L67">
        <v>0.24</v>
      </c>
      <c r="M67">
        <f t="shared" si="15"/>
        <v>3.8197186342054879E-2</v>
      </c>
      <c r="N67">
        <f t="shared" si="16"/>
        <v>4.5836623610465846E-3</v>
      </c>
    </row>
    <row r="68" spans="1:14">
      <c r="A68" t="s">
        <v>18</v>
      </c>
      <c r="B68" t="s">
        <v>19</v>
      </c>
      <c r="C68">
        <v>4</v>
      </c>
      <c r="D68">
        <v>2</v>
      </c>
      <c r="E68" t="s">
        <v>29</v>
      </c>
      <c r="F68">
        <v>4.5</v>
      </c>
      <c r="G68" s="1" t="s">
        <v>35</v>
      </c>
      <c r="H68">
        <v>11</v>
      </c>
      <c r="I68">
        <v>5.9</v>
      </c>
      <c r="J68">
        <f t="shared" si="13"/>
        <v>2.95</v>
      </c>
      <c r="K68">
        <f t="shared" si="14"/>
        <v>27.339710067865177</v>
      </c>
      <c r="L68">
        <v>2.2200000000000002</v>
      </c>
      <c r="M68">
        <f t="shared" si="15"/>
        <v>0.3533239736640077</v>
      </c>
      <c r="N68">
        <f t="shared" si="16"/>
        <v>0.39218961076704861</v>
      </c>
    </row>
    <row r="69" spans="1:14">
      <c r="A69" t="s">
        <v>18</v>
      </c>
      <c r="B69" t="s">
        <v>19</v>
      </c>
      <c r="C69">
        <v>4</v>
      </c>
      <c r="D69">
        <v>2</v>
      </c>
      <c r="E69" t="s">
        <v>25</v>
      </c>
      <c r="F69">
        <v>5</v>
      </c>
      <c r="G69" s="1" t="s">
        <v>26</v>
      </c>
      <c r="H69">
        <v>15</v>
      </c>
      <c r="I69">
        <v>15.55</v>
      </c>
      <c r="J69">
        <f t="shared" si="13"/>
        <v>7.7750000000000004</v>
      </c>
      <c r="K69">
        <f t="shared" si="14"/>
        <v>189.9112394049115</v>
      </c>
      <c r="L69">
        <v>0.22</v>
      </c>
      <c r="M69">
        <f t="shared" si="15"/>
        <v>3.5014087480216977E-2</v>
      </c>
      <c r="N69">
        <f t="shared" si="16"/>
        <v>3.8515496228238681E-3</v>
      </c>
    </row>
    <row r="70" spans="1:14">
      <c r="A70" t="s">
        <v>18</v>
      </c>
      <c r="B70" t="s">
        <v>19</v>
      </c>
      <c r="C70">
        <v>4</v>
      </c>
      <c r="D70">
        <v>3</v>
      </c>
      <c r="E70" t="s">
        <v>25</v>
      </c>
      <c r="F70">
        <v>0.8</v>
      </c>
      <c r="G70" s="1" t="s">
        <v>35</v>
      </c>
      <c r="H70">
        <v>10.5</v>
      </c>
      <c r="I70">
        <v>3.75</v>
      </c>
      <c r="J70">
        <f t="shared" si="13"/>
        <v>1.875</v>
      </c>
      <c r="K70">
        <f t="shared" si="14"/>
        <v>11.044661672776616</v>
      </c>
      <c r="L70">
        <v>0.19500000000000001</v>
      </c>
      <c r="M70">
        <f t="shared" si="15"/>
        <v>3.1035213902919592E-2</v>
      </c>
      <c r="N70">
        <f t="shared" si="16"/>
        <v>3.0259333555346605E-3</v>
      </c>
    </row>
    <row r="71" spans="1:14">
      <c r="A71" t="s">
        <v>18</v>
      </c>
      <c r="B71" t="s">
        <v>19</v>
      </c>
      <c r="C71">
        <v>4</v>
      </c>
      <c r="D71">
        <v>3</v>
      </c>
      <c r="E71" t="s">
        <v>29</v>
      </c>
      <c r="F71">
        <v>1.6</v>
      </c>
      <c r="G71" s="1" t="s">
        <v>35</v>
      </c>
      <c r="H71">
        <v>20</v>
      </c>
      <c r="I71">
        <v>14.25</v>
      </c>
      <c r="J71">
        <f t="shared" si="13"/>
        <v>7.125</v>
      </c>
      <c r="K71">
        <f t="shared" si="14"/>
        <v>159.48491455489435</v>
      </c>
      <c r="L71">
        <v>1.1000000000000001</v>
      </c>
      <c r="M71">
        <f t="shared" si="15"/>
        <v>0.17507043740108488</v>
      </c>
      <c r="N71">
        <f t="shared" si="16"/>
        <v>9.6288740570596693E-2</v>
      </c>
    </row>
    <row r="72" spans="1:14">
      <c r="A72" t="s">
        <v>18</v>
      </c>
      <c r="B72" t="s">
        <v>19</v>
      </c>
      <c r="C72">
        <v>4</v>
      </c>
      <c r="D72">
        <v>3</v>
      </c>
      <c r="E72" t="s">
        <v>20</v>
      </c>
      <c r="F72">
        <v>2.35</v>
      </c>
      <c r="G72" s="1" t="s">
        <v>26</v>
      </c>
      <c r="H72">
        <v>6</v>
      </c>
      <c r="I72">
        <v>2.25</v>
      </c>
      <c r="J72">
        <f t="shared" si="13"/>
        <v>1.125</v>
      </c>
      <c r="K72">
        <f t="shared" si="14"/>
        <v>3.9760782021995817</v>
      </c>
      <c r="L72">
        <v>1.45</v>
      </c>
      <c r="M72">
        <f t="shared" si="15"/>
        <v>0.23077466748324824</v>
      </c>
      <c r="N72">
        <f t="shared" si="16"/>
        <v>0.16731163392535497</v>
      </c>
    </row>
    <row r="73" spans="1:14">
      <c r="A73" t="s">
        <v>18</v>
      </c>
      <c r="B73" t="s">
        <v>19</v>
      </c>
      <c r="C73">
        <v>4</v>
      </c>
      <c r="D73">
        <v>3</v>
      </c>
      <c r="E73" t="s">
        <v>23</v>
      </c>
      <c r="F73">
        <v>8.1999999999999993</v>
      </c>
      <c r="G73" s="1" t="s">
        <v>40</v>
      </c>
      <c r="H73">
        <v>8</v>
      </c>
      <c r="I73">
        <v>5.8</v>
      </c>
      <c r="J73">
        <f t="shared" si="13"/>
        <v>2.9</v>
      </c>
      <c r="K73">
        <f t="shared" si="14"/>
        <v>26.420794216690162</v>
      </c>
      <c r="L73">
        <v>2.2000000000000002</v>
      </c>
      <c r="M73">
        <f t="shared" si="15"/>
        <v>0.35014087480216977</v>
      </c>
      <c r="N73">
        <f t="shared" si="16"/>
        <v>0.38515496228238677</v>
      </c>
    </row>
    <row r="74" spans="1:14">
      <c r="A74" t="s">
        <v>18</v>
      </c>
      <c r="B74" t="s">
        <v>19</v>
      </c>
      <c r="C74">
        <v>4</v>
      </c>
      <c r="D74">
        <v>4</v>
      </c>
      <c r="E74" t="s">
        <v>23</v>
      </c>
      <c r="F74">
        <v>1.5</v>
      </c>
      <c r="G74" s="1" t="s">
        <v>36</v>
      </c>
      <c r="H74">
        <v>20</v>
      </c>
      <c r="I74">
        <v>15.95</v>
      </c>
      <c r="J74">
        <f t="shared" si="13"/>
        <v>7.9749999999999996</v>
      </c>
      <c r="K74">
        <f t="shared" si="14"/>
        <v>199.80725626371932</v>
      </c>
      <c r="L74">
        <v>4.2</v>
      </c>
      <c r="M74">
        <f t="shared" si="15"/>
        <v>0.66845076098596046</v>
      </c>
      <c r="N74">
        <f t="shared" si="16"/>
        <v>1.403746598070517</v>
      </c>
    </row>
    <row r="75" spans="1:14">
      <c r="A75" t="s">
        <v>18</v>
      </c>
      <c r="B75" t="s">
        <v>19</v>
      </c>
      <c r="C75">
        <v>4</v>
      </c>
      <c r="D75">
        <v>4</v>
      </c>
      <c r="E75" t="s">
        <v>29</v>
      </c>
      <c r="F75">
        <v>1.3</v>
      </c>
      <c r="G75" s="1" t="s">
        <v>39</v>
      </c>
      <c r="H75">
        <v>1.3</v>
      </c>
      <c r="I75">
        <v>6.15</v>
      </c>
      <c r="J75">
        <f t="shared" si="13"/>
        <v>3.0750000000000002</v>
      </c>
      <c r="K75">
        <f t="shared" si="14"/>
        <v>29.705722035099992</v>
      </c>
      <c r="L75">
        <v>1.45</v>
      </c>
      <c r="M75">
        <f t="shared" si="15"/>
        <v>0.23077466748324824</v>
      </c>
      <c r="N75">
        <f t="shared" si="16"/>
        <v>0.16731163392535497</v>
      </c>
    </row>
    <row r="76" spans="1:14">
      <c r="A76" t="s">
        <v>18</v>
      </c>
      <c r="B76" t="s">
        <v>19</v>
      </c>
      <c r="C76">
        <v>4</v>
      </c>
      <c r="D76">
        <v>4</v>
      </c>
      <c r="E76" t="s">
        <v>20</v>
      </c>
      <c r="F76">
        <v>0.6</v>
      </c>
      <c r="G76" t="s">
        <v>34</v>
      </c>
      <c r="H76">
        <v>0.6</v>
      </c>
      <c r="I76">
        <v>14.7</v>
      </c>
      <c r="J76">
        <f t="shared" si="13"/>
        <v>7.35</v>
      </c>
      <c r="K76">
        <f t="shared" si="14"/>
        <v>169.71668912855458</v>
      </c>
      <c r="L76">
        <v>0.8</v>
      </c>
      <c r="M76">
        <f t="shared" si="15"/>
        <v>0.12732395447351627</v>
      </c>
      <c r="N76">
        <f t="shared" si="16"/>
        <v>5.0929581789406507E-2</v>
      </c>
    </row>
    <row r="77" spans="1:14">
      <c r="A77" t="s">
        <v>18</v>
      </c>
      <c r="B77" t="s">
        <v>19</v>
      </c>
      <c r="C77">
        <v>4</v>
      </c>
      <c r="D77">
        <v>4</v>
      </c>
      <c r="E77" t="s">
        <v>25</v>
      </c>
      <c r="F77">
        <v>8.6999999999999993</v>
      </c>
      <c r="G77" s="1" t="s">
        <v>41</v>
      </c>
      <c r="H77">
        <v>5.5</v>
      </c>
      <c r="I77">
        <v>5.97</v>
      </c>
      <c r="J77">
        <f t="shared" si="13"/>
        <v>2.9849999999999999</v>
      </c>
      <c r="K77">
        <f t="shared" si="14"/>
        <v>27.992297401832111</v>
      </c>
      <c r="L77">
        <v>1.94</v>
      </c>
      <c r="M77">
        <f t="shared" si="15"/>
        <v>0.30876058959827696</v>
      </c>
      <c r="N77">
        <f t="shared" si="16"/>
        <v>0.29949777191032867</v>
      </c>
    </row>
    <row r="78" spans="1:14">
      <c r="A78" t="s">
        <v>18</v>
      </c>
      <c r="B78" t="s">
        <v>19</v>
      </c>
      <c r="C78">
        <v>4</v>
      </c>
      <c r="D78">
        <v>5</v>
      </c>
      <c r="E78" t="s">
        <v>23</v>
      </c>
      <c r="F78">
        <v>4</v>
      </c>
      <c r="G78" s="1" t="s">
        <v>33</v>
      </c>
      <c r="H78">
        <v>4</v>
      </c>
      <c r="I78">
        <v>9.5</v>
      </c>
      <c r="J78">
        <f t="shared" si="13"/>
        <v>4.75</v>
      </c>
      <c r="K78">
        <f t="shared" si="14"/>
        <v>70.882184246619701</v>
      </c>
      <c r="L78">
        <v>0.2</v>
      </c>
      <c r="M78">
        <f t="shared" si="15"/>
        <v>3.1830988618379068E-2</v>
      </c>
      <c r="N78">
        <f t="shared" si="16"/>
        <v>3.1830988618379067E-3</v>
      </c>
    </row>
    <row r="79" spans="1:14">
      <c r="A79" t="s">
        <v>18</v>
      </c>
      <c r="B79" t="s">
        <v>19</v>
      </c>
      <c r="C79">
        <v>4</v>
      </c>
      <c r="D79">
        <v>5</v>
      </c>
      <c r="E79" t="s">
        <v>29</v>
      </c>
      <c r="F79">
        <v>4.5</v>
      </c>
      <c r="G79" s="1" t="s">
        <v>39</v>
      </c>
      <c r="H79">
        <v>4.5</v>
      </c>
      <c r="I79">
        <v>13</v>
      </c>
      <c r="J79">
        <f t="shared" si="13"/>
        <v>6.5</v>
      </c>
      <c r="K79">
        <f t="shared" si="14"/>
        <v>132.73228961416876</v>
      </c>
      <c r="L79">
        <v>0.31</v>
      </c>
      <c r="M79">
        <f t="shared" si="15"/>
        <v>4.9338032358487556E-2</v>
      </c>
      <c r="N79">
        <f t="shared" si="16"/>
        <v>7.6473950155655709E-3</v>
      </c>
    </row>
    <row r="80" spans="1:14">
      <c r="A80" t="s">
        <v>18</v>
      </c>
      <c r="B80" t="s">
        <v>19</v>
      </c>
      <c r="C80">
        <v>4</v>
      </c>
      <c r="D80">
        <v>5</v>
      </c>
      <c r="E80" t="s">
        <v>25</v>
      </c>
      <c r="F80">
        <v>1.85</v>
      </c>
      <c r="G80" t="s">
        <v>34</v>
      </c>
      <c r="H80">
        <v>1.85</v>
      </c>
      <c r="I80">
        <v>8.8000000000000007</v>
      </c>
      <c r="J80">
        <f t="shared" si="13"/>
        <v>4.4000000000000004</v>
      </c>
      <c r="K80">
        <f t="shared" si="14"/>
        <v>60.821233773498406</v>
      </c>
      <c r="L80">
        <v>1.86</v>
      </c>
      <c r="M80">
        <f t="shared" si="15"/>
        <v>0.29602819415092535</v>
      </c>
      <c r="N80">
        <f t="shared" si="16"/>
        <v>0.27530622056036058</v>
      </c>
    </row>
    <row r="81" spans="1:14">
      <c r="A81" t="s">
        <v>18</v>
      </c>
      <c r="B81" t="s">
        <v>19</v>
      </c>
      <c r="C81">
        <v>4</v>
      </c>
      <c r="D81">
        <v>5</v>
      </c>
      <c r="E81" t="s">
        <v>20</v>
      </c>
      <c r="F81">
        <v>6.17</v>
      </c>
      <c r="G81" t="s">
        <v>34</v>
      </c>
      <c r="H81">
        <v>6.17</v>
      </c>
      <c r="I81">
        <v>8.1999999999999993</v>
      </c>
      <c r="J81">
        <f t="shared" si="13"/>
        <v>4.0999999999999996</v>
      </c>
      <c r="K81">
        <f t="shared" si="14"/>
        <v>52.810172506844417</v>
      </c>
      <c r="L81">
        <v>0.65</v>
      </c>
      <c r="M81">
        <f t="shared" si="15"/>
        <v>0.10345071300973198</v>
      </c>
      <c r="N81">
        <f t="shared" si="16"/>
        <v>3.3621481728162893E-2</v>
      </c>
    </row>
    <row r="82" spans="1:14">
      <c r="A82" t="s">
        <v>18</v>
      </c>
      <c r="B82" t="s">
        <v>19</v>
      </c>
      <c r="C82">
        <v>5</v>
      </c>
      <c r="D82">
        <v>1</v>
      </c>
      <c r="E82" t="s">
        <v>25</v>
      </c>
      <c r="F82">
        <v>10.5</v>
      </c>
      <c r="G82" s="1" t="s">
        <v>35</v>
      </c>
      <c r="H82">
        <v>15</v>
      </c>
      <c r="I82">
        <v>11.5</v>
      </c>
      <c r="J82">
        <f t="shared" si="13"/>
        <v>5.75</v>
      </c>
      <c r="K82">
        <f t="shared" si="14"/>
        <v>103.86890710931253</v>
      </c>
      <c r="L82">
        <v>2.0499999999999998</v>
      </c>
      <c r="M82">
        <f t="shared" si="15"/>
        <v>0.32626763333838543</v>
      </c>
      <c r="N82">
        <f t="shared" si="16"/>
        <v>0.33442432417184503</v>
      </c>
    </row>
    <row r="83" spans="1:14">
      <c r="A83" t="s">
        <v>18</v>
      </c>
      <c r="B83" t="s">
        <v>19</v>
      </c>
      <c r="C83">
        <v>5</v>
      </c>
      <c r="D83">
        <v>1</v>
      </c>
      <c r="E83" t="s">
        <v>20</v>
      </c>
      <c r="F83">
        <v>4.2</v>
      </c>
      <c r="G83" s="1" t="s">
        <v>26</v>
      </c>
      <c r="H83">
        <v>9</v>
      </c>
      <c r="I83">
        <v>6</v>
      </c>
      <c r="J83">
        <f t="shared" si="13"/>
        <v>3</v>
      </c>
      <c r="K83">
        <f t="shared" si="14"/>
        <v>28.274333882308138</v>
      </c>
      <c r="L83">
        <v>0.96</v>
      </c>
      <c r="M83">
        <f t="shared" si="15"/>
        <v>0.15278874536821951</v>
      </c>
      <c r="N83">
        <f t="shared" si="16"/>
        <v>7.3338597776745354E-2</v>
      </c>
    </row>
    <row r="84" spans="1:14">
      <c r="A84" t="s">
        <v>18</v>
      </c>
      <c r="B84" t="s">
        <v>19</v>
      </c>
      <c r="C84">
        <v>5</v>
      </c>
      <c r="D84">
        <v>1</v>
      </c>
      <c r="E84" t="s">
        <v>29</v>
      </c>
      <c r="F84">
        <v>0.7</v>
      </c>
      <c r="G84" s="1" t="s">
        <v>39</v>
      </c>
      <c r="H84">
        <v>8.5</v>
      </c>
      <c r="I84">
        <v>5.5</v>
      </c>
      <c r="J84">
        <f t="shared" si="13"/>
        <v>2.75</v>
      </c>
      <c r="K84">
        <f t="shared" si="14"/>
        <v>23.758294442772812</v>
      </c>
      <c r="L84">
        <v>0.72</v>
      </c>
      <c r="M84">
        <f t="shared" si="15"/>
        <v>0.11459155902616464</v>
      </c>
      <c r="N84">
        <f t="shared" si="16"/>
        <v>4.1252961249419268E-2</v>
      </c>
    </row>
    <row r="85" spans="1:14">
      <c r="A85" t="s">
        <v>18</v>
      </c>
      <c r="B85" t="s">
        <v>19</v>
      </c>
      <c r="C85">
        <v>5</v>
      </c>
      <c r="D85">
        <v>1</v>
      </c>
      <c r="E85" t="s">
        <v>23</v>
      </c>
      <c r="F85">
        <v>3.9</v>
      </c>
      <c r="G85" s="1" t="s">
        <v>30</v>
      </c>
      <c r="H85">
        <v>7</v>
      </c>
      <c r="I85">
        <v>8</v>
      </c>
      <c r="J85">
        <f t="shared" si="13"/>
        <v>4</v>
      </c>
      <c r="K85">
        <f t="shared" si="14"/>
        <v>50.26548245743669</v>
      </c>
      <c r="L85">
        <v>0.41</v>
      </c>
      <c r="M85">
        <f t="shared" si="15"/>
        <v>6.5253526667677086E-2</v>
      </c>
      <c r="N85">
        <f t="shared" si="16"/>
        <v>1.3376972966873802E-2</v>
      </c>
    </row>
    <row r="86" spans="1:14">
      <c r="A86" t="s">
        <v>18</v>
      </c>
      <c r="B86" t="s">
        <v>19</v>
      </c>
      <c r="C86">
        <v>5</v>
      </c>
      <c r="D86">
        <v>2</v>
      </c>
      <c r="E86" t="s">
        <v>20</v>
      </c>
      <c r="F86">
        <v>1.1499999999999999</v>
      </c>
      <c r="G86" s="1" t="s">
        <v>33</v>
      </c>
      <c r="H86">
        <v>16</v>
      </c>
      <c r="I86">
        <v>7.2</v>
      </c>
      <c r="J86">
        <f t="shared" si="13"/>
        <v>3.6</v>
      </c>
      <c r="K86">
        <f t="shared" si="14"/>
        <v>40.715040790523723</v>
      </c>
      <c r="L86">
        <v>0.83</v>
      </c>
      <c r="M86">
        <f t="shared" si="15"/>
        <v>0.13209860276627314</v>
      </c>
      <c r="N86">
        <f t="shared" si="16"/>
        <v>5.4820920148003355E-2</v>
      </c>
    </row>
    <row r="87" spans="1:14">
      <c r="A87" t="s">
        <v>18</v>
      </c>
      <c r="B87" t="s">
        <v>19</v>
      </c>
      <c r="C87">
        <v>5</v>
      </c>
      <c r="D87">
        <v>2</v>
      </c>
      <c r="E87" t="s">
        <v>29</v>
      </c>
      <c r="F87">
        <v>3.75</v>
      </c>
      <c r="G87" s="1" t="s">
        <v>35</v>
      </c>
      <c r="H87">
        <v>18</v>
      </c>
      <c r="I87">
        <v>11.02</v>
      </c>
      <c r="J87">
        <f t="shared" si="13"/>
        <v>5.51</v>
      </c>
      <c r="K87">
        <f t="shared" si="14"/>
        <v>95.37906712225147</v>
      </c>
      <c r="L87">
        <v>1.65</v>
      </c>
      <c r="M87">
        <f t="shared" si="15"/>
        <v>0.26260565610162728</v>
      </c>
      <c r="N87">
        <f t="shared" si="16"/>
        <v>0.21664966628384247</v>
      </c>
    </row>
    <row r="88" spans="1:14">
      <c r="A88" t="s">
        <v>18</v>
      </c>
      <c r="B88" t="s">
        <v>19</v>
      </c>
      <c r="C88">
        <v>5</v>
      </c>
      <c r="D88">
        <v>2</v>
      </c>
      <c r="E88" t="s">
        <v>25</v>
      </c>
      <c r="F88">
        <v>6.35</v>
      </c>
      <c r="G88" s="1" t="s">
        <v>36</v>
      </c>
      <c r="H88">
        <v>13</v>
      </c>
      <c r="I88">
        <v>14</v>
      </c>
      <c r="J88">
        <f t="shared" si="13"/>
        <v>7</v>
      </c>
      <c r="K88">
        <f t="shared" si="14"/>
        <v>153.93804002589985</v>
      </c>
      <c r="L88">
        <v>1.2</v>
      </c>
      <c r="M88">
        <f t="shared" si="15"/>
        <v>0.19098593171027439</v>
      </c>
      <c r="N88">
        <f t="shared" si="16"/>
        <v>0.11459155902616464</v>
      </c>
    </row>
    <row r="89" spans="1:14">
      <c r="A89" t="s">
        <v>18</v>
      </c>
      <c r="B89" t="s">
        <v>19</v>
      </c>
      <c r="C89">
        <v>5</v>
      </c>
      <c r="D89">
        <v>2</v>
      </c>
      <c r="E89" t="s">
        <v>23</v>
      </c>
      <c r="F89">
        <v>8.6</v>
      </c>
      <c r="G89" s="1" t="s">
        <v>36</v>
      </c>
      <c r="H89">
        <v>11</v>
      </c>
      <c r="I89">
        <v>7.15</v>
      </c>
      <c r="J89">
        <f t="shared" si="13"/>
        <v>3.5750000000000002</v>
      </c>
      <c r="K89">
        <f t="shared" si="14"/>
        <v>40.151517608286049</v>
      </c>
      <c r="L89">
        <v>0.53</v>
      </c>
      <c r="M89">
        <f t="shared" si="15"/>
        <v>8.435211983870454E-2</v>
      </c>
      <c r="N89">
        <f t="shared" si="16"/>
        <v>2.2353311757256706E-2</v>
      </c>
    </row>
    <row r="90" spans="1:14">
      <c r="A90" t="s">
        <v>18</v>
      </c>
      <c r="B90" t="s">
        <v>19</v>
      </c>
      <c r="C90">
        <v>5</v>
      </c>
      <c r="D90">
        <v>3</v>
      </c>
      <c r="E90" t="s">
        <v>20</v>
      </c>
      <c r="F90">
        <v>17.399999999999999</v>
      </c>
      <c r="G90" s="1" t="s">
        <v>35</v>
      </c>
      <c r="H90">
        <v>18</v>
      </c>
      <c r="I90">
        <v>7.15</v>
      </c>
      <c r="J90">
        <f t="shared" si="13"/>
        <v>3.5750000000000002</v>
      </c>
      <c r="K90">
        <f t="shared" si="14"/>
        <v>40.151517608286049</v>
      </c>
      <c r="L90">
        <v>1.34</v>
      </c>
      <c r="M90">
        <f t="shared" si="15"/>
        <v>0.21326762374313976</v>
      </c>
      <c r="N90">
        <f t="shared" si="16"/>
        <v>0.14288930790790363</v>
      </c>
    </row>
    <row r="91" spans="1:14">
      <c r="A91" t="s">
        <v>18</v>
      </c>
      <c r="B91" t="s">
        <v>19</v>
      </c>
      <c r="C91">
        <v>5</v>
      </c>
      <c r="D91">
        <v>3</v>
      </c>
      <c r="E91" t="s">
        <v>29</v>
      </c>
      <c r="F91">
        <v>5.5</v>
      </c>
      <c r="G91" s="1" t="s">
        <v>35</v>
      </c>
      <c r="H91">
        <v>17.5</v>
      </c>
      <c r="I91">
        <v>6.25</v>
      </c>
      <c r="J91">
        <f t="shared" si="13"/>
        <v>3.125</v>
      </c>
      <c r="K91">
        <f t="shared" si="14"/>
        <v>30.679615757712824</v>
      </c>
      <c r="L91">
        <v>0.92</v>
      </c>
      <c r="M91">
        <f t="shared" si="15"/>
        <v>0.14642254764454371</v>
      </c>
      <c r="N91">
        <f t="shared" si="16"/>
        <v>6.7354371916490102E-2</v>
      </c>
    </row>
    <row r="92" spans="1:14">
      <c r="A92" t="s">
        <v>18</v>
      </c>
      <c r="B92" t="s">
        <v>19</v>
      </c>
      <c r="C92">
        <v>5</v>
      </c>
      <c r="D92">
        <v>3</v>
      </c>
      <c r="E92" t="s">
        <v>25</v>
      </c>
      <c r="F92">
        <v>2.1</v>
      </c>
      <c r="G92" s="1" t="s">
        <v>37</v>
      </c>
      <c r="H92">
        <v>13</v>
      </c>
      <c r="I92">
        <v>10.5</v>
      </c>
      <c r="J92">
        <f t="shared" si="13"/>
        <v>5.25</v>
      </c>
      <c r="K92">
        <f t="shared" si="14"/>
        <v>86.59014751456867</v>
      </c>
      <c r="L92">
        <v>1.04</v>
      </c>
      <c r="M92">
        <f t="shared" si="15"/>
        <v>0.16552114081557115</v>
      </c>
      <c r="N92">
        <f t="shared" si="16"/>
        <v>8.6070993224096989E-2</v>
      </c>
    </row>
    <row r="93" spans="1:14">
      <c r="A93" t="s">
        <v>18</v>
      </c>
      <c r="B93" t="s">
        <v>19</v>
      </c>
      <c r="C93">
        <v>5</v>
      </c>
      <c r="D93">
        <v>3</v>
      </c>
      <c r="E93" t="s">
        <v>23</v>
      </c>
      <c r="F93">
        <v>5.6</v>
      </c>
      <c r="G93" s="1" t="s">
        <v>26</v>
      </c>
      <c r="H93">
        <v>14</v>
      </c>
      <c r="I93">
        <v>8.5</v>
      </c>
      <c r="J93">
        <f t="shared" si="13"/>
        <v>4.25</v>
      </c>
      <c r="K93">
        <f t="shared" si="14"/>
        <v>56.745017305465637</v>
      </c>
      <c r="L93">
        <v>0.93</v>
      </c>
      <c r="M93">
        <f t="shared" si="15"/>
        <v>0.14801409707546268</v>
      </c>
      <c r="N93">
        <f t="shared" si="16"/>
        <v>6.8826555140090145E-2</v>
      </c>
    </row>
    <row r="94" spans="1:14">
      <c r="A94" t="s">
        <v>18</v>
      </c>
      <c r="B94" t="s">
        <v>19</v>
      </c>
      <c r="C94">
        <v>5</v>
      </c>
      <c r="D94">
        <v>4</v>
      </c>
      <c r="E94" t="s">
        <v>25</v>
      </c>
      <c r="F94">
        <v>5.15</v>
      </c>
      <c r="G94" s="1" t="s">
        <v>32</v>
      </c>
      <c r="H94">
        <v>19</v>
      </c>
      <c r="I94">
        <v>9</v>
      </c>
      <c r="J94">
        <f t="shared" si="13"/>
        <v>4.5</v>
      </c>
      <c r="K94">
        <f t="shared" si="14"/>
        <v>63.617251235193308</v>
      </c>
      <c r="L94">
        <v>1.65</v>
      </c>
      <c r="M94">
        <f t="shared" si="15"/>
        <v>0.26260565610162728</v>
      </c>
      <c r="N94">
        <f t="shared" si="16"/>
        <v>0.21664966628384247</v>
      </c>
    </row>
    <row r="95" spans="1:14">
      <c r="A95" t="s">
        <v>18</v>
      </c>
      <c r="B95" t="s">
        <v>19</v>
      </c>
      <c r="C95">
        <v>5</v>
      </c>
      <c r="D95">
        <v>4</v>
      </c>
      <c r="E95" t="s">
        <v>29</v>
      </c>
      <c r="F95">
        <v>13.9</v>
      </c>
      <c r="G95" s="1" t="s">
        <v>35</v>
      </c>
      <c r="H95">
        <v>14</v>
      </c>
      <c r="I95">
        <v>8.25</v>
      </c>
      <c r="J95">
        <f t="shared" si="13"/>
        <v>4.125</v>
      </c>
      <c r="K95">
        <f t="shared" si="14"/>
        <v>53.456162496238825</v>
      </c>
      <c r="L95">
        <v>1.27</v>
      </c>
      <c r="M95">
        <f t="shared" si="15"/>
        <v>0.20212677772670709</v>
      </c>
      <c r="N95">
        <f t="shared" si="16"/>
        <v>0.12835050385645902</v>
      </c>
    </row>
    <row r="96" spans="1:14">
      <c r="A96" t="s">
        <v>18</v>
      </c>
      <c r="B96" t="s">
        <v>19</v>
      </c>
      <c r="C96">
        <v>5</v>
      </c>
      <c r="D96">
        <v>4</v>
      </c>
      <c r="E96" t="s">
        <v>20</v>
      </c>
      <c r="F96">
        <v>5.35</v>
      </c>
      <c r="G96" s="1" t="s">
        <v>39</v>
      </c>
      <c r="H96">
        <v>14</v>
      </c>
      <c r="I96">
        <v>5</v>
      </c>
      <c r="J96">
        <f t="shared" si="13"/>
        <v>2.5</v>
      </c>
      <c r="K96">
        <f t="shared" si="14"/>
        <v>19.634954084936208</v>
      </c>
      <c r="L96">
        <v>1.04</v>
      </c>
      <c r="M96">
        <f t="shared" si="15"/>
        <v>0.16552114081557115</v>
      </c>
      <c r="N96">
        <f t="shared" si="16"/>
        <v>8.6070993224096989E-2</v>
      </c>
    </row>
    <row r="97" spans="1:14">
      <c r="A97" t="s">
        <v>18</v>
      </c>
      <c r="B97" t="s">
        <v>19</v>
      </c>
      <c r="C97">
        <v>5</v>
      </c>
      <c r="D97">
        <v>4</v>
      </c>
      <c r="E97" t="s">
        <v>23</v>
      </c>
      <c r="F97">
        <v>3.8</v>
      </c>
      <c r="G97" s="1" t="s">
        <v>41</v>
      </c>
      <c r="H97">
        <v>4.5</v>
      </c>
      <c r="I97">
        <v>2.15</v>
      </c>
      <c r="J97">
        <f t="shared" si="13"/>
        <v>1.075</v>
      </c>
      <c r="K97">
        <f t="shared" si="14"/>
        <v>3.6305030103047042</v>
      </c>
      <c r="L97">
        <v>0.2</v>
      </c>
      <c r="M97">
        <f t="shared" si="15"/>
        <v>3.1830988618379068E-2</v>
      </c>
      <c r="N97">
        <f t="shared" si="16"/>
        <v>3.1830988618379067E-3</v>
      </c>
    </row>
    <row r="98" spans="1:14">
      <c r="A98" t="s">
        <v>18</v>
      </c>
      <c r="B98" t="s">
        <v>19</v>
      </c>
      <c r="C98">
        <v>5</v>
      </c>
      <c r="D98">
        <v>5</v>
      </c>
      <c r="E98" t="s">
        <v>25</v>
      </c>
      <c r="F98">
        <v>5.7</v>
      </c>
      <c r="G98" t="s">
        <v>31</v>
      </c>
      <c r="H98">
        <v>5</v>
      </c>
      <c r="I98">
        <v>7.25</v>
      </c>
      <c r="J98">
        <f t="shared" si="13"/>
        <v>3.625</v>
      </c>
      <c r="K98">
        <f t="shared" ref="K98:K121" si="17">PI()*(J98*J98)</f>
        <v>41.282490963578375</v>
      </c>
      <c r="L98">
        <v>0.14499999999999999</v>
      </c>
      <c r="M98">
        <f t="shared" ref="M98:M121" si="18">(L98/PI())/2</f>
        <v>2.3077466748324824E-2</v>
      </c>
      <c r="N98">
        <f t="shared" si="16"/>
        <v>1.6731163392535498E-3</v>
      </c>
    </row>
    <row r="99" spans="1:14">
      <c r="A99" t="s">
        <v>18</v>
      </c>
      <c r="B99" t="s">
        <v>19</v>
      </c>
      <c r="C99">
        <v>5</v>
      </c>
      <c r="D99">
        <v>5</v>
      </c>
      <c r="E99" t="s">
        <v>23</v>
      </c>
      <c r="F99">
        <v>1.1000000000000001</v>
      </c>
      <c r="G99" s="1" t="s">
        <v>39</v>
      </c>
      <c r="H99">
        <v>15</v>
      </c>
      <c r="I99">
        <v>10.35</v>
      </c>
      <c r="J99">
        <f t="shared" si="13"/>
        <v>5.1749999999999998</v>
      </c>
      <c r="K99">
        <f t="shared" si="17"/>
        <v>84.133814758543139</v>
      </c>
      <c r="L99">
        <v>1.32</v>
      </c>
      <c r="M99">
        <f t="shared" si="18"/>
        <v>0.21008452488130186</v>
      </c>
      <c r="N99">
        <f t="shared" si="16"/>
        <v>0.13865578642165921</v>
      </c>
    </row>
    <row r="100" spans="1:14">
      <c r="A100" t="s">
        <v>18</v>
      </c>
      <c r="B100" t="s">
        <v>19</v>
      </c>
      <c r="C100">
        <v>5</v>
      </c>
      <c r="D100">
        <v>5</v>
      </c>
      <c r="E100" t="s">
        <v>20</v>
      </c>
      <c r="F100">
        <v>2.1</v>
      </c>
      <c r="G100" s="1" t="s">
        <v>30</v>
      </c>
      <c r="H100">
        <v>9</v>
      </c>
      <c r="I100">
        <v>7.3</v>
      </c>
      <c r="J100">
        <f t="shared" si="13"/>
        <v>3.65</v>
      </c>
      <c r="K100">
        <f t="shared" si="17"/>
        <v>41.853868127450021</v>
      </c>
      <c r="L100">
        <v>0.5</v>
      </c>
      <c r="M100">
        <f t="shared" si="18"/>
        <v>7.9577471545947673E-2</v>
      </c>
      <c r="N100">
        <f t="shared" si="16"/>
        <v>1.9894367886486918E-2</v>
      </c>
    </row>
    <row r="101" spans="1:14">
      <c r="A101" t="s">
        <v>18</v>
      </c>
      <c r="B101" t="s">
        <v>19</v>
      </c>
      <c r="C101">
        <v>5</v>
      </c>
      <c r="D101">
        <v>5</v>
      </c>
      <c r="E101" t="s">
        <v>29</v>
      </c>
      <c r="F101">
        <v>4.2</v>
      </c>
      <c r="G101" s="1" t="s">
        <v>30</v>
      </c>
      <c r="H101">
        <v>9</v>
      </c>
      <c r="I101">
        <v>5.15</v>
      </c>
      <c r="J101">
        <f t="shared" si="13"/>
        <v>2.5750000000000002</v>
      </c>
      <c r="K101">
        <f t="shared" si="17"/>
        <v>20.830722788708826</v>
      </c>
      <c r="L101">
        <v>0.75</v>
      </c>
      <c r="M101">
        <f t="shared" si="18"/>
        <v>0.1193662073189215</v>
      </c>
      <c r="N101">
        <f t="shared" si="16"/>
        <v>4.4762327744595563E-2</v>
      </c>
    </row>
    <row r="102" spans="1:14">
      <c r="A102" t="s">
        <v>18</v>
      </c>
      <c r="B102" t="s">
        <v>19</v>
      </c>
      <c r="C102">
        <v>6</v>
      </c>
      <c r="D102">
        <v>1</v>
      </c>
      <c r="E102" t="s">
        <v>25</v>
      </c>
      <c r="F102">
        <v>11.4</v>
      </c>
      <c r="G102" s="1" t="s">
        <v>24</v>
      </c>
      <c r="H102">
        <v>22</v>
      </c>
      <c r="I102">
        <v>9.9700000000000006</v>
      </c>
      <c r="J102">
        <f t="shared" si="13"/>
        <v>4.9850000000000003</v>
      </c>
      <c r="K102">
        <f t="shared" si="17"/>
        <v>78.069284300053425</v>
      </c>
      <c r="L102">
        <v>0.51</v>
      </c>
      <c r="M102">
        <f t="shared" si="18"/>
        <v>8.1169020976866624E-2</v>
      </c>
      <c r="N102">
        <f t="shared" si="16"/>
        <v>2.0698100349100988E-2</v>
      </c>
    </row>
    <row r="103" spans="1:14">
      <c r="A103" t="s">
        <v>18</v>
      </c>
      <c r="B103" t="s">
        <v>19</v>
      </c>
      <c r="C103">
        <v>6</v>
      </c>
      <c r="D103">
        <v>1</v>
      </c>
      <c r="E103" t="s">
        <v>23</v>
      </c>
      <c r="F103">
        <v>2.7</v>
      </c>
      <c r="G103" s="1" t="s">
        <v>24</v>
      </c>
      <c r="H103">
        <v>21</v>
      </c>
      <c r="I103">
        <v>7.45</v>
      </c>
      <c r="J103">
        <f t="shared" si="13"/>
        <v>3.7250000000000001</v>
      </c>
      <c r="K103">
        <f t="shared" si="17"/>
        <v>43.591561563966877</v>
      </c>
      <c r="L103">
        <v>0.45</v>
      </c>
      <c r="M103">
        <f t="shared" si="18"/>
        <v>7.1619724391352904E-2</v>
      </c>
      <c r="N103">
        <f t="shared" si="16"/>
        <v>1.6114437988054401E-2</v>
      </c>
    </row>
    <row r="104" spans="1:14">
      <c r="A104" t="s">
        <v>18</v>
      </c>
      <c r="B104" t="s">
        <v>19</v>
      </c>
      <c r="C104">
        <v>6</v>
      </c>
      <c r="D104">
        <v>1</v>
      </c>
      <c r="E104" t="s">
        <v>29</v>
      </c>
      <c r="F104">
        <v>6.4</v>
      </c>
      <c r="G104" s="1" t="s">
        <v>36</v>
      </c>
      <c r="H104">
        <v>15</v>
      </c>
      <c r="I104">
        <v>3.2</v>
      </c>
      <c r="J104">
        <f t="shared" si="13"/>
        <v>1.6</v>
      </c>
      <c r="K104">
        <f t="shared" si="17"/>
        <v>8.0424771931898711</v>
      </c>
      <c r="L104">
        <v>2.1</v>
      </c>
      <c r="M104">
        <f t="shared" si="18"/>
        <v>0.33422538049298023</v>
      </c>
      <c r="N104">
        <f t="shared" si="16"/>
        <v>0.35093664951762926</v>
      </c>
    </row>
    <row r="105" spans="1:14">
      <c r="A105" t="s">
        <v>18</v>
      </c>
      <c r="B105" t="s">
        <v>19</v>
      </c>
      <c r="C105">
        <v>6</v>
      </c>
      <c r="D105">
        <v>1</v>
      </c>
      <c r="E105" t="s">
        <v>20</v>
      </c>
      <c r="F105">
        <v>3.1</v>
      </c>
      <c r="G105" s="1" t="s">
        <v>39</v>
      </c>
      <c r="H105">
        <v>10</v>
      </c>
      <c r="I105">
        <v>2.25</v>
      </c>
      <c r="J105">
        <f t="shared" si="13"/>
        <v>1.125</v>
      </c>
      <c r="K105">
        <f t="shared" si="17"/>
        <v>3.9760782021995817</v>
      </c>
      <c r="L105">
        <v>3.8</v>
      </c>
      <c r="M105">
        <f t="shared" si="18"/>
        <v>0.60478878374920231</v>
      </c>
      <c r="N105">
        <f t="shared" si="16"/>
        <v>1.1490986891234845</v>
      </c>
    </row>
    <row r="106" spans="1:14">
      <c r="A106" t="s">
        <v>18</v>
      </c>
      <c r="B106" t="s">
        <v>19</v>
      </c>
      <c r="C106">
        <v>6</v>
      </c>
      <c r="D106">
        <v>2</v>
      </c>
      <c r="E106" t="s">
        <v>25</v>
      </c>
      <c r="F106">
        <v>8.3000000000000007</v>
      </c>
      <c r="G106" s="1" t="s">
        <v>24</v>
      </c>
      <c r="H106">
        <v>24</v>
      </c>
      <c r="I106">
        <v>13.45</v>
      </c>
      <c r="J106">
        <f t="shared" si="13"/>
        <v>6.7249999999999996</v>
      </c>
      <c r="K106">
        <f t="shared" si="17"/>
        <v>142.08049125400686</v>
      </c>
      <c r="L106">
        <v>1.32</v>
      </c>
      <c r="M106">
        <f t="shared" si="18"/>
        <v>0.21008452488130186</v>
      </c>
      <c r="N106">
        <f t="shared" si="16"/>
        <v>0.13865578642165921</v>
      </c>
    </row>
    <row r="107" spans="1:14">
      <c r="A107" t="s">
        <v>18</v>
      </c>
      <c r="B107" t="s">
        <v>19</v>
      </c>
      <c r="C107">
        <v>6</v>
      </c>
      <c r="D107">
        <v>2</v>
      </c>
      <c r="E107" t="s">
        <v>29</v>
      </c>
      <c r="F107">
        <v>4.4000000000000004</v>
      </c>
      <c r="G107" s="1" t="s">
        <v>24</v>
      </c>
      <c r="H107">
        <v>11</v>
      </c>
      <c r="I107">
        <v>3.335</v>
      </c>
      <c r="J107">
        <f t="shared" si="13"/>
        <v>1.6675</v>
      </c>
      <c r="K107">
        <f t="shared" si="17"/>
        <v>8.7353750878931837</v>
      </c>
      <c r="L107">
        <v>2.0699999999999998</v>
      </c>
      <c r="M107">
        <f t="shared" si="18"/>
        <v>0.32945073220022331</v>
      </c>
      <c r="N107">
        <f t="shared" si="16"/>
        <v>0.34098150782723108</v>
      </c>
    </row>
    <row r="108" spans="1:14">
      <c r="A108" t="s">
        <v>18</v>
      </c>
      <c r="B108" t="s">
        <v>19</v>
      </c>
      <c r="C108">
        <v>6</v>
      </c>
      <c r="D108">
        <v>2</v>
      </c>
      <c r="E108" t="s">
        <v>23</v>
      </c>
      <c r="F108">
        <v>8</v>
      </c>
      <c r="G108" s="1" t="s">
        <v>39</v>
      </c>
      <c r="H108">
        <v>11</v>
      </c>
      <c r="I108">
        <v>7.1</v>
      </c>
      <c r="J108">
        <f t="shared" si="13"/>
        <v>3.55</v>
      </c>
      <c r="K108">
        <f t="shared" si="17"/>
        <v>39.591921416865368</v>
      </c>
      <c r="L108">
        <v>1.5</v>
      </c>
      <c r="M108">
        <f t="shared" si="18"/>
        <v>0.238732414637843</v>
      </c>
      <c r="N108">
        <f t="shared" si="16"/>
        <v>0.17904931097838225</v>
      </c>
    </row>
    <row r="109" spans="1:14">
      <c r="A109" t="s">
        <v>18</v>
      </c>
      <c r="B109" t="s">
        <v>19</v>
      </c>
      <c r="C109">
        <v>6</v>
      </c>
      <c r="D109">
        <v>2</v>
      </c>
      <c r="E109" t="s">
        <v>20</v>
      </c>
      <c r="F109">
        <v>3.3</v>
      </c>
      <c r="G109" s="1" t="s">
        <v>39</v>
      </c>
      <c r="H109">
        <v>10</v>
      </c>
      <c r="I109">
        <v>4.87</v>
      </c>
      <c r="J109">
        <f t="shared" si="13"/>
        <v>2.4350000000000001</v>
      </c>
      <c r="K109">
        <f t="shared" si="17"/>
        <v>18.627209701480943</v>
      </c>
      <c r="L109">
        <v>1.27</v>
      </c>
      <c r="M109">
        <f t="shared" si="18"/>
        <v>0.20212677772670709</v>
      </c>
      <c r="N109">
        <f t="shared" si="16"/>
        <v>0.12835050385645902</v>
      </c>
    </row>
    <row r="110" spans="1:14">
      <c r="A110" t="s">
        <v>18</v>
      </c>
      <c r="B110" t="s">
        <v>19</v>
      </c>
      <c r="C110">
        <v>6</v>
      </c>
      <c r="D110">
        <v>3</v>
      </c>
      <c r="E110" t="s">
        <v>20</v>
      </c>
      <c r="F110">
        <v>11.3</v>
      </c>
      <c r="G110" t="s">
        <v>22</v>
      </c>
      <c r="H110">
        <v>10</v>
      </c>
      <c r="I110">
        <v>5.75</v>
      </c>
      <c r="J110">
        <f t="shared" si="13"/>
        <v>2.875</v>
      </c>
      <c r="K110">
        <f t="shared" si="17"/>
        <v>25.967226777328133</v>
      </c>
      <c r="L110">
        <v>1.29</v>
      </c>
      <c r="M110">
        <f t="shared" si="18"/>
        <v>0.20530987658854499</v>
      </c>
      <c r="N110">
        <f t="shared" si="16"/>
        <v>0.13242487039961151</v>
      </c>
    </row>
    <row r="111" spans="1:14">
      <c r="A111" t="s">
        <v>18</v>
      </c>
      <c r="B111" t="s">
        <v>19</v>
      </c>
      <c r="C111">
        <v>6</v>
      </c>
      <c r="D111">
        <v>3</v>
      </c>
      <c r="E111" t="s">
        <v>23</v>
      </c>
      <c r="F111">
        <v>2.6</v>
      </c>
      <c r="G111" s="1" t="s">
        <v>32</v>
      </c>
      <c r="H111">
        <v>22</v>
      </c>
      <c r="I111">
        <v>15.5</v>
      </c>
      <c r="J111">
        <f t="shared" si="13"/>
        <v>7.75</v>
      </c>
      <c r="K111">
        <f t="shared" si="17"/>
        <v>188.69190875623696</v>
      </c>
      <c r="L111">
        <v>2</v>
      </c>
      <c r="M111">
        <f t="shared" si="18"/>
        <v>0.31830988618379069</v>
      </c>
      <c r="N111">
        <f t="shared" si="16"/>
        <v>0.31830988618379069</v>
      </c>
    </row>
    <row r="112" spans="1:14">
      <c r="A112" t="s">
        <v>18</v>
      </c>
      <c r="B112" t="s">
        <v>19</v>
      </c>
      <c r="C112">
        <v>6</v>
      </c>
      <c r="D112">
        <v>3</v>
      </c>
      <c r="E112" t="s">
        <v>29</v>
      </c>
      <c r="F112">
        <v>5.5</v>
      </c>
      <c r="G112" s="1" t="s">
        <v>24</v>
      </c>
      <c r="H112">
        <v>4</v>
      </c>
      <c r="I112">
        <v>3.52</v>
      </c>
      <c r="J112">
        <f t="shared" si="13"/>
        <v>1.76</v>
      </c>
      <c r="K112">
        <f t="shared" si="17"/>
        <v>9.7313974037597433</v>
      </c>
      <c r="L112">
        <v>0.5</v>
      </c>
      <c r="M112">
        <f t="shared" si="18"/>
        <v>7.9577471545947673E-2</v>
      </c>
      <c r="N112">
        <f t="shared" si="16"/>
        <v>1.9894367886486918E-2</v>
      </c>
    </row>
    <row r="113" spans="1:29">
      <c r="A113" t="s">
        <v>18</v>
      </c>
      <c r="B113" t="s">
        <v>19</v>
      </c>
      <c r="C113">
        <v>6</v>
      </c>
      <c r="D113">
        <v>3</v>
      </c>
      <c r="E113" t="s">
        <v>25</v>
      </c>
      <c r="F113">
        <v>7.4</v>
      </c>
      <c r="G113" s="1" t="s">
        <v>26</v>
      </c>
      <c r="H113">
        <v>17</v>
      </c>
      <c r="I113">
        <v>15.85</v>
      </c>
      <c r="J113">
        <f t="shared" si="13"/>
        <v>7.9249999999999998</v>
      </c>
      <c r="K113">
        <f t="shared" si="17"/>
        <v>197.30969010411545</v>
      </c>
      <c r="L113">
        <v>0.77</v>
      </c>
      <c r="M113">
        <f t="shared" si="18"/>
        <v>0.12254930618075942</v>
      </c>
      <c r="N113">
        <f t="shared" si="16"/>
        <v>4.7181482879592382E-2</v>
      </c>
    </row>
    <row r="114" spans="1:29">
      <c r="A114" t="s">
        <v>18</v>
      </c>
      <c r="B114" t="s">
        <v>19</v>
      </c>
      <c r="C114">
        <v>6</v>
      </c>
      <c r="D114">
        <v>4</v>
      </c>
      <c r="E114" t="s">
        <v>25</v>
      </c>
      <c r="F114">
        <v>2.75</v>
      </c>
      <c r="G114" t="s">
        <v>22</v>
      </c>
      <c r="H114">
        <v>10.5</v>
      </c>
      <c r="I114">
        <v>5.04</v>
      </c>
      <c r="J114">
        <f t="shared" si="13"/>
        <v>2.52</v>
      </c>
      <c r="K114">
        <f t="shared" si="17"/>
        <v>19.950369987356623</v>
      </c>
      <c r="L114">
        <v>1.37</v>
      </c>
      <c r="M114">
        <f t="shared" si="18"/>
        <v>0.21804227203589663</v>
      </c>
      <c r="N114">
        <f t="shared" si="16"/>
        <v>0.14935895634458921</v>
      </c>
    </row>
    <row r="115" spans="1:29">
      <c r="A115" t="s">
        <v>18</v>
      </c>
      <c r="B115" t="s">
        <v>19</v>
      </c>
      <c r="C115">
        <v>6</v>
      </c>
      <c r="D115">
        <v>4</v>
      </c>
      <c r="E115" t="s">
        <v>29</v>
      </c>
      <c r="F115">
        <v>6.3</v>
      </c>
      <c r="G115" t="s">
        <v>22</v>
      </c>
      <c r="H115">
        <v>8.5</v>
      </c>
      <c r="I115">
        <v>8.6999999999999993</v>
      </c>
      <c r="J115">
        <f t="shared" si="13"/>
        <v>4.3499999999999996</v>
      </c>
      <c r="K115">
        <f t="shared" si="17"/>
        <v>59.446786987552848</v>
      </c>
      <c r="L115">
        <v>0.39</v>
      </c>
      <c r="M115">
        <f t="shared" si="18"/>
        <v>6.2070427805839185E-2</v>
      </c>
      <c r="N115">
        <f t="shared" si="16"/>
        <v>1.2103733422138642E-2</v>
      </c>
    </row>
    <row r="116" spans="1:29">
      <c r="A116" t="s">
        <v>18</v>
      </c>
      <c r="B116" t="s">
        <v>19</v>
      </c>
      <c r="C116">
        <v>6</v>
      </c>
      <c r="D116">
        <v>4</v>
      </c>
      <c r="E116" t="s">
        <v>23</v>
      </c>
      <c r="F116">
        <v>6.5</v>
      </c>
      <c r="G116" s="1" t="s">
        <v>35</v>
      </c>
      <c r="H116">
        <v>22</v>
      </c>
      <c r="I116">
        <v>13.75</v>
      </c>
      <c r="J116">
        <f t="shared" si="13"/>
        <v>6.875</v>
      </c>
      <c r="K116">
        <f t="shared" si="17"/>
        <v>148.48934026733008</v>
      </c>
      <c r="L116">
        <v>0.95</v>
      </c>
      <c r="M116">
        <f t="shared" si="18"/>
        <v>0.15119719593730058</v>
      </c>
      <c r="N116">
        <f t="shared" si="16"/>
        <v>7.1818668070217778E-2</v>
      </c>
    </row>
    <row r="117" spans="1:29">
      <c r="A117" t="s">
        <v>18</v>
      </c>
      <c r="B117" t="s">
        <v>19</v>
      </c>
      <c r="C117">
        <v>6</v>
      </c>
      <c r="D117">
        <v>4</v>
      </c>
      <c r="E117" t="s">
        <v>20</v>
      </c>
      <c r="F117">
        <v>8.5</v>
      </c>
      <c r="G117" s="1" t="s">
        <v>36</v>
      </c>
      <c r="H117">
        <v>9</v>
      </c>
      <c r="I117">
        <v>5.25</v>
      </c>
      <c r="J117">
        <f t="shared" si="13"/>
        <v>2.625</v>
      </c>
      <c r="K117">
        <f t="shared" si="17"/>
        <v>21.647536878642168</v>
      </c>
      <c r="L117">
        <v>0.62</v>
      </c>
      <c r="M117">
        <f t="shared" si="18"/>
        <v>9.8676064716975112E-2</v>
      </c>
      <c r="N117">
        <f t="shared" si="16"/>
        <v>3.0589580062262284E-2</v>
      </c>
    </row>
    <row r="118" spans="1:29">
      <c r="A118" t="s">
        <v>18</v>
      </c>
      <c r="B118" t="s">
        <v>19</v>
      </c>
      <c r="C118">
        <v>6</v>
      </c>
      <c r="D118">
        <v>5</v>
      </c>
      <c r="E118" t="s">
        <v>25</v>
      </c>
      <c r="F118">
        <v>6.55</v>
      </c>
      <c r="G118" t="s">
        <v>22</v>
      </c>
      <c r="H118">
        <v>9</v>
      </c>
      <c r="I118">
        <v>6.95</v>
      </c>
      <c r="J118">
        <f t="shared" si="13"/>
        <v>3.4750000000000001</v>
      </c>
      <c r="K118">
        <f t="shared" si="17"/>
        <v>37.936694787505246</v>
      </c>
      <c r="L118">
        <v>0.79</v>
      </c>
      <c r="M118">
        <f t="shared" si="18"/>
        <v>0.12573240504259733</v>
      </c>
      <c r="N118">
        <f t="shared" si="16"/>
        <v>4.966429999182595E-2</v>
      </c>
    </row>
    <row r="119" spans="1:29">
      <c r="A119" t="s">
        <v>18</v>
      </c>
      <c r="B119" t="s">
        <v>19</v>
      </c>
      <c r="C119">
        <v>6</v>
      </c>
      <c r="D119">
        <v>5</v>
      </c>
      <c r="E119" t="s">
        <v>29</v>
      </c>
      <c r="F119">
        <v>1.9</v>
      </c>
      <c r="G119" s="1" t="s">
        <v>32</v>
      </c>
      <c r="H119">
        <v>19</v>
      </c>
      <c r="I119">
        <v>8.25</v>
      </c>
      <c r="J119">
        <f t="shared" si="13"/>
        <v>4.125</v>
      </c>
      <c r="K119">
        <f t="shared" si="17"/>
        <v>53.456162496238825</v>
      </c>
      <c r="L119">
        <v>0.63</v>
      </c>
      <c r="M119">
        <f t="shared" si="18"/>
        <v>0.10026761414789406</v>
      </c>
      <c r="N119">
        <f t="shared" si="16"/>
        <v>3.1584298456586626E-2</v>
      </c>
    </row>
    <row r="120" spans="1:29">
      <c r="A120" t="s">
        <v>18</v>
      </c>
      <c r="B120" t="s">
        <v>19</v>
      </c>
      <c r="C120">
        <v>6</v>
      </c>
      <c r="D120">
        <v>5</v>
      </c>
      <c r="E120" t="s">
        <v>20</v>
      </c>
      <c r="F120">
        <v>4</v>
      </c>
      <c r="G120" s="1" t="s">
        <v>24</v>
      </c>
      <c r="H120">
        <v>20</v>
      </c>
      <c r="I120">
        <v>7.45</v>
      </c>
      <c r="J120">
        <f t="shared" si="13"/>
        <v>3.7250000000000001</v>
      </c>
      <c r="K120">
        <f t="shared" si="17"/>
        <v>43.591561563966877</v>
      </c>
      <c r="L120">
        <v>0.31</v>
      </c>
      <c r="M120">
        <f t="shared" si="18"/>
        <v>4.9338032358487556E-2</v>
      </c>
      <c r="N120">
        <f t="shared" si="16"/>
        <v>7.6473950155655709E-3</v>
      </c>
    </row>
    <row r="121" spans="1:29">
      <c r="A121" t="s">
        <v>18</v>
      </c>
      <c r="B121" t="s">
        <v>19</v>
      </c>
      <c r="C121">
        <v>6</v>
      </c>
      <c r="D121">
        <v>5</v>
      </c>
      <c r="E121" t="s">
        <v>23</v>
      </c>
      <c r="F121">
        <v>9</v>
      </c>
      <c r="G121" s="1" t="s">
        <v>26</v>
      </c>
      <c r="H121">
        <v>15</v>
      </c>
      <c r="I121">
        <v>18.75</v>
      </c>
      <c r="J121">
        <f t="shared" si="13"/>
        <v>9.375</v>
      </c>
      <c r="K121">
        <f t="shared" si="17"/>
        <v>276.11654181941543</v>
      </c>
      <c r="L121">
        <v>0.56999999999999995</v>
      </c>
      <c r="M121">
        <f t="shared" si="18"/>
        <v>9.0718317562380343E-2</v>
      </c>
      <c r="N121">
        <f t="shared" si="16"/>
        <v>2.58547205052784E-2</v>
      </c>
    </row>
    <row r="122" spans="1:29">
      <c r="A122" t="s">
        <v>42</v>
      </c>
      <c r="B122" t="s">
        <v>19</v>
      </c>
      <c r="C122">
        <v>1</v>
      </c>
      <c r="D122">
        <v>1</v>
      </c>
      <c r="E122" t="s">
        <v>23</v>
      </c>
      <c r="F122">
        <v>3.6</v>
      </c>
      <c r="G122" t="s">
        <v>22</v>
      </c>
      <c r="H122">
        <v>4.5</v>
      </c>
      <c r="I122">
        <v>3.75</v>
      </c>
      <c r="J122">
        <f t="shared" si="13"/>
        <v>1.875</v>
      </c>
      <c r="K122">
        <f t="shared" ref="K122:K141" si="19">PI() *(J122*J122)</f>
        <v>11.044661672776616</v>
      </c>
      <c r="L122">
        <v>0.33</v>
      </c>
      <c r="M122">
        <f>(L122/PI() )/2</f>
        <v>5.2521131220325465E-2</v>
      </c>
      <c r="N122">
        <f t="shared" si="16"/>
        <v>8.6659866513537007E-3</v>
      </c>
      <c r="P122" s="13" t="s">
        <v>43</v>
      </c>
    </row>
    <row r="123" spans="1:29">
      <c r="A123" t="s">
        <v>42</v>
      </c>
      <c r="B123" t="s">
        <v>19</v>
      </c>
      <c r="C123">
        <v>1</v>
      </c>
      <c r="D123">
        <v>1</v>
      </c>
      <c r="E123" t="s">
        <v>29</v>
      </c>
      <c r="F123">
        <v>1.1000000000000001</v>
      </c>
      <c r="G123" t="s">
        <v>22</v>
      </c>
      <c r="H123">
        <v>10.5</v>
      </c>
      <c r="I123">
        <v>7</v>
      </c>
      <c r="J123">
        <f t="shared" si="13"/>
        <v>3.5</v>
      </c>
      <c r="K123">
        <f t="shared" si="19"/>
        <v>38.484510006474963</v>
      </c>
      <c r="L123">
        <v>0.8</v>
      </c>
      <c r="M123">
        <f>(L123/PI() )/2</f>
        <v>0.12732395447351627</v>
      </c>
      <c r="N123">
        <f t="shared" si="16"/>
        <v>5.0929581789406507E-2</v>
      </c>
      <c r="P123" s="13"/>
    </row>
    <row r="124" spans="1:29">
      <c r="A124" t="s">
        <v>42</v>
      </c>
      <c r="B124" t="s">
        <v>19</v>
      </c>
      <c r="C124">
        <v>1</v>
      </c>
      <c r="D124">
        <v>1</v>
      </c>
      <c r="E124" t="s">
        <v>25</v>
      </c>
      <c r="F124">
        <v>2.4</v>
      </c>
      <c r="G124" s="1" t="s">
        <v>30</v>
      </c>
      <c r="H124">
        <v>3</v>
      </c>
      <c r="I124">
        <v>2.5499999999999998</v>
      </c>
      <c r="J124">
        <f t="shared" si="13"/>
        <v>1.2749999999999999</v>
      </c>
      <c r="K124">
        <f t="shared" si="19"/>
        <v>5.1070515574919071</v>
      </c>
      <c r="L124">
        <v>0.24</v>
      </c>
      <c r="M124">
        <f t="shared" ref="M124:M133" si="20">(L124/PI() )/2</f>
        <v>3.8197186342054879E-2</v>
      </c>
      <c r="N124">
        <f t="shared" si="16"/>
        <v>4.5836623610465846E-3</v>
      </c>
      <c r="P124" s="13" t="s">
        <v>159</v>
      </c>
      <c r="Q124">
        <f>SUM(F122:F261)</f>
        <v>498.26999999999975</v>
      </c>
      <c r="S124" s="13" t="s">
        <v>5</v>
      </c>
      <c r="T124" s="13" t="s">
        <v>12</v>
      </c>
      <c r="U124" s="13" t="s">
        <v>151</v>
      </c>
      <c r="V124" s="13" t="s">
        <v>152</v>
      </c>
      <c r="W124" s="13" t="s">
        <v>148</v>
      </c>
      <c r="X124" s="13" t="s">
        <v>149</v>
      </c>
      <c r="Y124" s="13" t="s">
        <v>150</v>
      </c>
      <c r="Z124" s="13" t="s">
        <v>14</v>
      </c>
      <c r="AA124" s="13" t="s">
        <v>15</v>
      </c>
      <c r="AB124" s="13" t="s">
        <v>153</v>
      </c>
      <c r="AC124" s="13" t="s">
        <v>17</v>
      </c>
    </row>
    <row r="125" spans="1:29">
      <c r="A125" t="s">
        <v>42</v>
      </c>
      <c r="B125" t="s">
        <v>19</v>
      </c>
      <c r="C125">
        <v>1</v>
      </c>
      <c r="D125">
        <v>1</v>
      </c>
      <c r="E125" t="s">
        <v>20</v>
      </c>
      <c r="F125">
        <v>2.5</v>
      </c>
      <c r="G125" s="1" t="s">
        <v>30</v>
      </c>
      <c r="H125">
        <v>10.5</v>
      </c>
      <c r="I125">
        <v>5.95</v>
      </c>
      <c r="J125">
        <f t="shared" si="13"/>
        <v>2.9750000000000001</v>
      </c>
      <c r="K125">
        <f t="shared" si="19"/>
        <v>27.805058479678166</v>
      </c>
      <c r="L125">
        <v>0.7</v>
      </c>
      <c r="M125">
        <f t="shared" si="20"/>
        <v>0.11140846016432673</v>
      </c>
      <c r="N125">
        <f t="shared" si="16"/>
        <v>3.8992961057514354E-2</v>
      </c>
      <c r="P125" s="13" t="s">
        <v>160</v>
      </c>
      <c r="Q125">
        <f>Q124/140</f>
        <v>3.5590714285714267</v>
      </c>
      <c r="S125" s="1" t="s">
        <v>41</v>
      </c>
      <c r="T125">
        <v>34</v>
      </c>
      <c r="U125">
        <f t="shared" ref="U125:U139" si="21">T125/140*100</f>
        <v>24.285714285714285</v>
      </c>
      <c r="V125">
        <f>U125*789.453/100</f>
        <v>191.7243</v>
      </c>
      <c r="W125">
        <f>SUM(N211:N244)/34</f>
        <v>6.3458586581542173E-2</v>
      </c>
      <c r="X125">
        <f t="shared" ref="X125:X139" si="22">W125*V125</f>
        <v>12.166553091335565</v>
      </c>
      <c r="Y125">
        <f>X125/46.689*100</f>
        <v>26.058714239618681</v>
      </c>
      <c r="Z125">
        <v>16</v>
      </c>
      <c r="AA125">
        <f t="shared" ref="AA125:AA139" si="23">Z125/35</f>
        <v>0.45714285714285713</v>
      </c>
      <c r="AB125">
        <f t="shared" ref="AB125:AB139" si="24">AA125/2.657*100</f>
        <v>17.205226087424055</v>
      </c>
      <c r="AC125" s="2">
        <f t="shared" ref="AC125:AC139" si="25">AB125+Y125+U125</f>
        <v>67.549654612757024</v>
      </c>
    </row>
    <row r="126" spans="1:29">
      <c r="A126" t="s">
        <v>42</v>
      </c>
      <c r="B126" t="s">
        <v>19</v>
      </c>
      <c r="C126">
        <v>1</v>
      </c>
      <c r="D126">
        <v>2</v>
      </c>
      <c r="E126" t="s">
        <v>23</v>
      </c>
      <c r="F126">
        <v>3.9</v>
      </c>
      <c r="G126" t="s">
        <v>22</v>
      </c>
      <c r="H126">
        <v>7.5</v>
      </c>
      <c r="I126">
        <v>2.5</v>
      </c>
      <c r="J126">
        <f t="shared" si="13"/>
        <v>1.25</v>
      </c>
      <c r="K126">
        <f t="shared" si="19"/>
        <v>4.908738521234052</v>
      </c>
      <c r="L126">
        <v>0.47</v>
      </c>
      <c r="M126">
        <f>(L126/PI() )/2</f>
        <v>7.4802823253190806E-2</v>
      </c>
      <c r="N126">
        <f t="shared" si="16"/>
        <v>1.7578663464499839E-2</v>
      </c>
      <c r="P126" s="13" t="s">
        <v>27</v>
      </c>
      <c r="Q126">
        <f>Q125*Q125</f>
        <v>12.666989433673455</v>
      </c>
      <c r="S126" s="1" t="s">
        <v>32</v>
      </c>
      <c r="T126">
        <v>21</v>
      </c>
      <c r="U126">
        <f t="shared" si="21"/>
        <v>15</v>
      </c>
      <c r="V126">
        <f t="shared" ref="V126:V141" si="26">U126*789.453/100</f>
        <v>118.41795</v>
      </c>
      <c r="W126">
        <f>SUM(N135:N155)/21</f>
        <v>8.1184357534544199E-2</v>
      </c>
      <c r="X126">
        <f t="shared" si="22"/>
        <v>9.6136851913077788</v>
      </c>
      <c r="Y126">
        <f t="shared" ref="Y126:Y141" si="27">X126/46.689*100</f>
        <v>20.590899765057678</v>
      </c>
      <c r="Z126">
        <v>10</v>
      </c>
      <c r="AA126">
        <f t="shared" si="23"/>
        <v>0.2857142857142857</v>
      </c>
      <c r="AB126">
        <f t="shared" si="24"/>
        <v>10.753266304640034</v>
      </c>
      <c r="AC126" s="2">
        <f t="shared" si="25"/>
        <v>46.344166069697714</v>
      </c>
    </row>
    <row r="127" spans="1:29">
      <c r="A127" t="s">
        <v>42</v>
      </c>
      <c r="B127" t="s">
        <v>19</v>
      </c>
      <c r="C127">
        <v>1</v>
      </c>
      <c r="D127">
        <v>2</v>
      </c>
      <c r="E127" t="s">
        <v>25</v>
      </c>
      <c r="F127">
        <v>0.95</v>
      </c>
      <c r="G127" s="1" t="s">
        <v>36</v>
      </c>
      <c r="H127">
        <v>14</v>
      </c>
      <c r="I127">
        <v>5.5</v>
      </c>
      <c r="J127">
        <f t="shared" si="13"/>
        <v>2.75</v>
      </c>
      <c r="K127">
        <f t="shared" si="19"/>
        <v>23.758294442772812</v>
      </c>
      <c r="L127">
        <v>0.9</v>
      </c>
      <c r="M127">
        <f>(L127/PI() )/2</f>
        <v>0.14323944878270581</v>
      </c>
      <c r="N127">
        <f t="shared" si="16"/>
        <v>6.4457751952217604E-2</v>
      </c>
      <c r="P127" s="14" t="s">
        <v>152</v>
      </c>
      <c r="Q127">
        <f>10000/Q126</f>
        <v>789.4535676659184</v>
      </c>
      <c r="S127" s="1" t="s">
        <v>40</v>
      </c>
      <c r="T127">
        <v>13</v>
      </c>
      <c r="U127">
        <f t="shared" si="21"/>
        <v>9.2857142857142865</v>
      </c>
      <c r="V127">
        <f t="shared" si="26"/>
        <v>73.306350000000009</v>
      </c>
      <c r="W127">
        <f>SUM(N194:N206)/13</f>
        <v>5.3563596097577375E-2</v>
      </c>
      <c r="X127">
        <f t="shared" si="22"/>
        <v>3.9265517227876416</v>
      </c>
      <c r="Y127">
        <f t="shared" si="27"/>
        <v>8.4100146132657407</v>
      </c>
      <c r="Z127">
        <v>8</v>
      </c>
      <c r="AA127">
        <f t="shared" si="23"/>
        <v>0.22857142857142856</v>
      </c>
      <c r="AB127">
        <f t="shared" si="24"/>
        <v>8.6026130437120276</v>
      </c>
      <c r="AC127" s="2">
        <f t="shared" si="25"/>
        <v>26.298341942692055</v>
      </c>
    </row>
    <row r="128" spans="1:29">
      <c r="A128" t="s">
        <v>42</v>
      </c>
      <c r="B128" t="s">
        <v>19</v>
      </c>
      <c r="C128">
        <v>1</v>
      </c>
      <c r="D128">
        <v>2</v>
      </c>
      <c r="E128" t="s">
        <v>20</v>
      </c>
      <c r="F128">
        <v>6</v>
      </c>
      <c r="G128" s="1" t="s">
        <v>30</v>
      </c>
      <c r="H128">
        <v>14</v>
      </c>
      <c r="I128">
        <f>(14.5+11.4)/2</f>
        <v>12.95</v>
      </c>
      <c r="J128">
        <f t="shared" si="13"/>
        <v>6.4749999999999996</v>
      </c>
      <c r="K128">
        <f t="shared" si="19"/>
        <v>131.71323549716055</v>
      </c>
      <c r="L128">
        <v>1.57</v>
      </c>
      <c r="M128">
        <f t="shared" si="20"/>
        <v>0.2498732606542757</v>
      </c>
      <c r="N128">
        <f t="shared" si="16"/>
        <v>0.19615050961360644</v>
      </c>
      <c r="S128" t="s">
        <v>34</v>
      </c>
      <c r="T128">
        <v>8</v>
      </c>
      <c r="U128">
        <f t="shared" si="21"/>
        <v>5.7142857142857144</v>
      </c>
      <c r="V128">
        <f t="shared" si="26"/>
        <v>45.111599999999996</v>
      </c>
      <c r="W128">
        <f>SUM(N207:N214)/8</f>
        <v>7.7320455509225727E-2</v>
      </c>
      <c r="X128">
        <f t="shared" si="22"/>
        <v>3.4880494607499868</v>
      </c>
      <c r="Y128">
        <f t="shared" si="27"/>
        <v>7.4708163823384242</v>
      </c>
      <c r="Z128">
        <v>15</v>
      </c>
      <c r="AA128">
        <f t="shared" si="23"/>
        <v>0.42857142857142855</v>
      </c>
      <c r="AB128">
        <f t="shared" si="24"/>
        <v>16.12989945696005</v>
      </c>
      <c r="AC128" s="2">
        <f t="shared" si="25"/>
        <v>29.315001553584189</v>
      </c>
    </row>
    <row r="129" spans="1:29">
      <c r="A129" t="s">
        <v>42</v>
      </c>
      <c r="B129" t="s">
        <v>19</v>
      </c>
      <c r="C129">
        <v>1</v>
      </c>
      <c r="D129">
        <v>2</v>
      </c>
      <c r="E129" t="s">
        <v>29</v>
      </c>
      <c r="F129">
        <v>2.7</v>
      </c>
      <c r="G129" s="1" t="s">
        <v>30</v>
      </c>
      <c r="H129">
        <v>12</v>
      </c>
      <c r="I129">
        <f>(15+10.5)/2</f>
        <v>12.75</v>
      </c>
      <c r="J129">
        <f t="shared" si="13"/>
        <v>6.375</v>
      </c>
      <c r="K129">
        <f t="shared" si="19"/>
        <v>127.67628893729768</v>
      </c>
      <c r="L129">
        <v>1.37</v>
      </c>
      <c r="M129">
        <f t="shared" si="20"/>
        <v>0.21804227203589663</v>
      </c>
      <c r="N129">
        <f t="shared" si="16"/>
        <v>0.14935895634458921</v>
      </c>
      <c r="S129" s="1" t="s">
        <v>36</v>
      </c>
      <c r="T129">
        <v>7</v>
      </c>
      <c r="U129">
        <f t="shared" si="21"/>
        <v>5</v>
      </c>
      <c r="V129">
        <f t="shared" si="26"/>
        <v>39.472650000000002</v>
      </c>
      <c r="W129">
        <f>SUM(N169:N175)/7</f>
        <v>1.8839397977992067E-2</v>
      </c>
      <c r="X129">
        <f t="shared" si="22"/>
        <v>0.74364096259598855</v>
      </c>
      <c r="Y129">
        <f t="shared" si="27"/>
        <v>1.5927541018141071</v>
      </c>
      <c r="Z129">
        <v>6</v>
      </c>
      <c r="AA129">
        <f t="shared" si="23"/>
        <v>0.17142857142857143</v>
      </c>
      <c r="AB129">
        <f t="shared" si="24"/>
        <v>6.4519597827840212</v>
      </c>
      <c r="AC129" s="2">
        <f t="shared" si="25"/>
        <v>13.044713884598128</v>
      </c>
    </row>
    <row r="130" spans="1:29">
      <c r="A130" t="s">
        <v>42</v>
      </c>
      <c r="B130" t="s">
        <v>19</v>
      </c>
      <c r="C130">
        <v>1</v>
      </c>
      <c r="D130">
        <v>3</v>
      </c>
      <c r="E130" t="s">
        <v>23</v>
      </c>
      <c r="F130">
        <v>5.8</v>
      </c>
      <c r="G130" t="s">
        <v>22</v>
      </c>
      <c r="H130">
        <v>12</v>
      </c>
      <c r="I130">
        <v>4.5</v>
      </c>
      <c r="J130">
        <f t="shared" ref="J130:J193" si="28">I130/2</f>
        <v>2.25</v>
      </c>
      <c r="K130">
        <f t="shared" si="19"/>
        <v>15.904312808798327</v>
      </c>
      <c r="L130">
        <v>1.8</v>
      </c>
      <c r="M130">
        <f>(L130/PI() )/2</f>
        <v>0.28647889756541162</v>
      </c>
      <c r="N130">
        <f t="shared" ref="N130:N193" si="29">PI() *(M130*M130)</f>
        <v>0.25783100780887042</v>
      </c>
      <c r="S130" s="1" t="s">
        <v>30</v>
      </c>
      <c r="T130">
        <v>7</v>
      </c>
      <c r="U130">
        <f t="shared" si="21"/>
        <v>5</v>
      </c>
      <c r="V130">
        <f t="shared" si="26"/>
        <v>39.472650000000002</v>
      </c>
      <c r="W130">
        <f>SUM(N191:N197)/7</f>
        <v>2.4590859733975439E-2</v>
      </c>
      <c r="X130">
        <f t="shared" si="22"/>
        <v>0.97066639947830569</v>
      </c>
      <c r="Y130">
        <f t="shared" si="27"/>
        <v>2.079004475311756</v>
      </c>
      <c r="Z130">
        <v>3</v>
      </c>
      <c r="AA130">
        <f t="shared" si="23"/>
        <v>8.5714285714285715E-2</v>
      </c>
      <c r="AB130">
        <f t="shared" si="24"/>
        <v>3.2259798913920106</v>
      </c>
      <c r="AC130" s="2">
        <f t="shared" si="25"/>
        <v>10.304984366703767</v>
      </c>
    </row>
    <row r="131" spans="1:29">
      <c r="A131" t="s">
        <v>42</v>
      </c>
      <c r="B131" t="s">
        <v>19</v>
      </c>
      <c r="C131">
        <v>1</v>
      </c>
      <c r="D131">
        <v>3</v>
      </c>
      <c r="E131" t="s">
        <v>25</v>
      </c>
      <c r="F131">
        <v>2.79</v>
      </c>
      <c r="G131" s="1" t="s">
        <v>30</v>
      </c>
      <c r="H131">
        <v>9</v>
      </c>
      <c r="I131">
        <v>6.5</v>
      </c>
      <c r="J131">
        <f t="shared" si="28"/>
        <v>3.25</v>
      </c>
      <c r="K131">
        <f t="shared" si="19"/>
        <v>33.183072403542191</v>
      </c>
      <c r="L131">
        <v>1.02</v>
      </c>
      <c r="M131">
        <f t="shared" si="20"/>
        <v>0.16233804195373325</v>
      </c>
      <c r="N131">
        <f t="shared" si="29"/>
        <v>8.2792401396403953E-2</v>
      </c>
      <c r="S131" s="1" t="s">
        <v>24</v>
      </c>
      <c r="T131">
        <v>7</v>
      </c>
      <c r="U131">
        <f t="shared" si="21"/>
        <v>5</v>
      </c>
      <c r="V131">
        <f t="shared" si="26"/>
        <v>39.472650000000002</v>
      </c>
      <c r="W131">
        <f>SUM(N160:N166)/7</f>
        <v>8.4762512227677195E-2</v>
      </c>
      <c r="X131">
        <f t="shared" si="22"/>
        <v>3.3458009782838225</v>
      </c>
      <c r="Y131">
        <f t="shared" si="27"/>
        <v>7.1661440131161989</v>
      </c>
      <c r="Z131">
        <v>4</v>
      </c>
      <c r="AA131">
        <f t="shared" si="23"/>
        <v>0.11428571428571428</v>
      </c>
      <c r="AB131">
        <f t="shared" si="24"/>
        <v>4.3013065218560138</v>
      </c>
      <c r="AC131" s="2">
        <f t="shared" si="25"/>
        <v>16.467450534972212</v>
      </c>
    </row>
    <row r="132" spans="1:29">
      <c r="A132" t="s">
        <v>42</v>
      </c>
      <c r="B132" t="s">
        <v>19</v>
      </c>
      <c r="C132">
        <v>1</v>
      </c>
      <c r="D132">
        <v>3</v>
      </c>
      <c r="E132" t="s">
        <v>20</v>
      </c>
      <c r="F132">
        <v>7.4</v>
      </c>
      <c r="G132" s="1" t="s">
        <v>30</v>
      </c>
      <c r="H132">
        <v>6.5</v>
      </c>
      <c r="I132">
        <v>3.125</v>
      </c>
      <c r="J132">
        <f t="shared" si="28"/>
        <v>1.5625</v>
      </c>
      <c r="K132">
        <f t="shared" si="19"/>
        <v>7.669903939428206</v>
      </c>
      <c r="L132">
        <v>0.32</v>
      </c>
      <c r="M132">
        <f t="shared" si="20"/>
        <v>5.0929581789406514E-2</v>
      </c>
      <c r="N132">
        <f t="shared" si="29"/>
        <v>8.148733086305043E-3</v>
      </c>
      <c r="S132" t="s">
        <v>22</v>
      </c>
      <c r="T132">
        <v>7</v>
      </c>
      <c r="U132">
        <f t="shared" si="21"/>
        <v>5</v>
      </c>
      <c r="V132">
        <f t="shared" si="26"/>
        <v>39.472650000000002</v>
      </c>
      <c r="W132">
        <f>SUM(N130:N136)/7</f>
        <v>7.9325097279044798E-2</v>
      </c>
      <c r="X132">
        <f t="shared" si="22"/>
        <v>3.1311718011116878</v>
      </c>
      <c r="Y132">
        <f t="shared" si="27"/>
        <v>6.7064443468733277</v>
      </c>
      <c r="Z132">
        <v>6</v>
      </c>
      <c r="AA132">
        <f t="shared" si="23"/>
        <v>0.17142857142857143</v>
      </c>
      <c r="AB132">
        <f t="shared" si="24"/>
        <v>6.4519597827840212</v>
      </c>
      <c r="AC132" s="2">
        <f t="shared" si="25"/>
        <v>18.158404129657349</v>
      </c>
    </row>
    <row r="133" spans="1:29">
      <c r="A133" t="s">
        <v>42</v>
      </c>
      <c r="B133" t="s">
        <v>19</v>
      </c>
      <c r="C133">
        <v>1</v>
      </c>
      <c r="D133">
        <v>3</v>
      </c>
      <c r="E133" t="s">
        <v>29</v>
      </c>
      <c r="F133">
        <v>3.5</v>
      </c>
      <c r="G133" s="1" t="s">
        <v>30</v>
      </c>
      <c r="H133">
        <v>3</v>
      </c>
      <c r="I133">
        <v>4.5</v>
      </c>
      <c r="J133">
        <f t="shared" si="28"/>
        <v>2.25</v>
      </c>
      <c r="K133">
        <f t="shared" si="19"/>
        <v>15.904312808798327</v>
      </c>
      <c r="L133">
        <v>0.35</v>
      </c>
      <c r="M133">
        <f t="shared" si="20"/>
        <v>5.5704230082163367E-2</v>
      </c>
      <c r="N133">
        <f t="shared" si="29"/>
        <v>9.7482402643785885E-3</v>
      </c>
      <c r="S133" t="s">
        <v>44</v>
      </c>
      <c r="T133">
        <v>6</v>
      </c>
      <c r="U133">
        <f t="shared" si="21"/>
        <v>4.2857142857142856</v>
      </c>
      <c r="V133">
        <f t="shared" si="26"/>
        <v>33.8337</v>
      </c>
      <c r="W133">
        <f>SUM(N168:N173)/6</f>
        <v>1.6046797137240349E-2</v>
      </c>
      <c r="X133">
        <f t="shared" si="22"/>
        <v>0.54292252030224886</v>
      </c>
      <c r="Y133">
        <f t="shared" si="27"/>
        <v>1.1628488943910749</v>
      </c>
      <c r="Z133">
        <v>3</v>
      </c>
      <c r="AA133">
        <f t="shared" si="23"/>
        <v>8.5714285714285715E-2</v>
      </c>
      <c r="AB133">
        <f t="shared" si="24"/>
        <v>3.2259798913920106</v>
      </c>
      <c r="AC133" s="2">
        <f t="shared" si="25"/>
        <v>8.6745430714973715</v>
      </c>
    </row>
    <row r="134" spans="1:29">
      <c r="A134" t="s">
        <v>42</v>
      </c>
      <c r="B134" t="s">
        <v>19</v>
      </c>
      <c r="C134">
        <v>1</v>
      </c>
      <c r="D134">
        <v>4</v>
      </c>
      <c r="E134" t="s">
        <v>23</v>
      </c>
      <c r="F134">
        <v>4</v>
      </c>
      <c r="G134" t="s">
        <v>22</v>
      </c>
      <c r="H134">
        <v>9</v>
      </c>
      <c r="I134">
        <v>6</v>
      </c>
      <c r="J134">
        <f t="shared" si="28"/>
        <v>3</v>
      </c>
      <c r="K134">
        <f t="shared" si="19"/>
        <v>28.274333882308138</v>
      </c>
      <c r="L134">
        <v>0.65</v>
      </c>
      <c r="M134">
        <f t="shared" ref="M134:M141" si="30">(L134/PI() )/2</f>
        <v>0.10345071300973198</v>
      </c>
      <c r="N134">
        <f t="shared" si="29"/>
        <v>3.3621481728162893E-2</v>
      </c>
      <c r="S134" s="1" t="s">
        <v>38</v>
      </c>
      <c r="T134">
        <v>9</v>
      </c>
      <c r="U134">
        <f t="shared" si="21"/>
        <v>6.4285714285714279</v>
      </c>
      <c r="V134">
        <f t="shared" si="26"/>
        <v>50.750549999999997</v>
      </c>
      <c r="W134">
        <f>SUM(N181:N189)/9</f>
        <v>9.9319130264537911E-2</v>
      </c>
      <c r="X134">
        <f t="shared" si="22"/>
        <v>5.0405004864469438</v>
      </c>
      <c r="Y134">
        <f t="shared" si="27"/>
        <v>10.795905858868135</v>
      </c>
      <c r="Z134">
        <v>5</v>
      </c>
      <c r="AA134">
        <f t="shared" si="23"/>
        <v>0.14285714285714285</v>
      </c>
      <c r="AB134">
        <f t="shared" si="24"/>
        <v>5.376633152320017</v>
      </c>
      <c r="AC134" s="2">
        <f t="shared" si="25"/>
        <v>22.60111043975958</v>
      </c>
    </row>
    <row r="135" spans="1:29">
      <c r="A135" t="s">
        <v>42</v>
      </c>
      <c r="B135" t="s">
        <v>19</v>
      </c>
      <c r="C135">
        <v>1</v>
      </c>
      <c r="D135">
        <v>4</v>
      </c>
      <c r="E135" t="s">
        <v>25</v>
      </c>
      <c r="F135">
        <v>4.0999999999999996</v>
      </c>
      <c r="G135" s="1" t="s">
        <v>32</v>
      </c>
      <c r="H135">
        <v>13</v>
      </c>
      <c r="I135">
        <v>4.7</v>
      </c>
      <c r="J135">
        <f t="shared" si="28"/>
        <v>2.35</v>
      </c>
      <c r="K135">
        <f t="shared" si="19"/>
        <v>17.349445429449634</v>
      </c>
      <c r="L135">
        <v>0.6</v>
      </c>
      <c r="M135">
        <f t="shared" si="30"/>
        <v>9.5492965855137196E-2</v>
      </c>
      <c r="N135">
        <f t="shared" si="29"/>
        <v>2.8647889756541159E-2</v>
      </c>
      <c r="S135" s="1" t="s">
        <v>39</v>
      </c>
      <c r="T135">
        <v>7</v>
      </c>
      <c r="U135">
        <f t="shared" si="21"/>
        <v>5</v>
      </c>
      <c r="V135">
        <f t="shared" si="26"/>
        <v>39.472650000000002</v>
      </c>
      <c r="W135">
        <f>SUM(N190:N196)/7</f>
        <v>2.5082850609644436E-2</v>
      </c>
      <c r="X135">
        <f t="shared" si="22"/>
        <v>0.99008658311678144</v>
      </c>
      <c r="Y135">
        <f t="shared" si="27"/>
        <v>2.1205992484670508</v>
      </c>
      <c r="Z135">
        <v>6</v>
      </c>
      <c r="AA135">
        <f t="shared" si="23"/>
        <v>0.17142857142857143</v>
      </c>
      <c r="AB135">
        <f t="shared" si="24"/>
        <v>6.4519597827840212</v>
      </c>
      <c r="AC135" s="2">
        <f t="shared" si="25"/>
        <v>13.572559031251071</v>
      </c>
    </row>
    <row r="136" spans="1:29">
      <c r="A136" t="s">
        <v>42</v>
      </c>
      <c r="B136" t="s">
        <v>19</v>
      </c>
      <c r="C136">
        <v>1</v>
      </c>
      <c r="D136">
        <v>4</v>
      </c>
      <c r="E136" t="s">
        <v>20</v>
      </c>
      <c r="F136">
        <v>5.5</v>
      </c>
      <c r="G136" s="1" t="s">
        <v>24</v>
      </c>
      <c r="H136">
        <v>19</v>
      </c>
      <c r="I136">
        <v>5.5</v>
      </c>
      <c r="J136">
        <f t="shared" si="28"/>
        <v>2.75</v>
      </c>
      <c r="K136">
        <f t="shared" si="19"/>
        <v>23.758294442772812</v>
      </c>
      <c r="L136">
        <v>1.3</v>
      </c>
      <c r="M136">
        <f t="shared" si="30"/>
        <v>0.20690142601946396</v>
      </c>
      <c r="N136">
        <f t="shared" si="29"/>
        <v>0.13448592691265157</v>
      </c>
      <c r="S136" t="s">
        <v>31</v>
      </c>
      <c r="T136">
        <v>4</v>
      </c>
      <c r="U136">
        <f t="shared" si="21"/>
        <v>2.8571428571428572</v>
      </c>
      <c r="V136">
        <f t="shared" si="26"/>
        <v>22.555799999999998</v>
      </c>
      <c r="W136">
        <f>SUM(N142:N145)/4</f>
        <v>2.7787347821184569E-2</v>
      </c>
      <c r="X136">
        <f t="shared" si="22"/>
        <v>0.62676585998507484</v>
      </c>
      <c r="Y136">
        <f t="shared" si="27"/>
        <v>1.3424272526399683</v>
      </c>
      <c r="Z136">
        <v>3</v>
      </c>
      <c r="AA136">
        <f t="shared" si="23"/>
        <v>8.5714285714285715E-2</v>
      </c>
      <c r="AB136">
        <f t="shared" si="24"/>
        <v>3.2259798913920106</v>
      </c>
      <c r="AC136" s="2">
        <f t="shared" si="25"/>
        <v>7.4255500011748357</v>
      </c>
    </row>
    <row r="137" spans="1:29">
      <c r="A137" t="s">
        <v>42</v>
      </c>
      <c r="B137" t="s">
        <v>19</v>
      </c>
      <c r="C137">
        <v>1</v>
      </c>
      <c r="D137">
        <v>4</v>
      </c>
      <c r="E137" t="s">
        <v>29</v>
      </c>
      <c r="F137">
        <v>3.5</v>
      </c>
      <c r="G137" s="1" t="s">
        <v>24</v>
      </c>
      <c r="H137">
        <v>4</v>
      </c>
      <c r="I137">
        <v>0.9</v>
      </c>
      <c r="J137">
        <f t="shared" si="28"/>
        <v>0.45</v>
      </c>
      <c r="K137">
        <f t="shared" si="19"/>
        <v>0.63617251235193317</v>
      </c>
      <c r="L137">
        <v>0.15</v>
      </c>
      <c r="M137">
        <f t="shared" si="30"/>
        <v>2.3873241463784299E-2</v>
      </c>
      <c r="N137">
        <f t="shared" si="29"/>
        <v>1.7904931097838224E-3</v>
      </c>
      <c r="S137" s="3" t="s">
        <v>45</v>
      </c>
      <c r="T137">
        <v>3</v>
      </c>
      <c r="U137">
        <f t="shared" si="21"/>
        <v>2.1428571428571428</v>
      </c>
      <c r="V137">
        <f t="shared" si="26"/>
        <v>16.91685</v>
      </c>
      <c r="W137">
        <f>SUM(N141:N143)/3</f>
        <v>1.552939620650364E-2</v>
      </c>
      <c r="X137">
        <f t="shared" si="22"/>
        <v>0.26270846621599109</v>
      </c>
      <c r="Y137">
        <f t="shared" si="27"/>
        <v>0.5626774319775345</v>
      </c>
      <c r="Z137">
        <v>2</v>
      </c>
      <c r="AA137">
        <f t="shared" si="23"/>
        <v>5.7142857142857141E-2</v>
      </c>
      <c r="AB137">
        <f t="shared" si="24"/>
        <v>2.1506532609280069</v>
      </c>
      <c r="AC137" s="2">
        <f t="shared" si="25"/>
        <v>4.8561878357626842</v>
      </c>
    </row>
    <row r="138" spans="1:29">
      <c r="A138" t="s">
        <v>42</v>
      </c>
      <c r="B138" t="s">
        <v>19</v>
      </c>
      <c r="C138">
        <v>1</v>
      </c>
      <c r="D138">
        <v>5</v>
      </c>
      <c r="E138" t="s">
        <v>20</v>
      </c>
      <c r="F138">
        <v>3.47</v>
      </c>
      <c r="G138" t="s">
        <v>22</v>
      </c>
      <c r="H138">
        <v>8.5</v>
      </c>
      <c r="I138">
        <v>6.25</v>
      </c>
      <c r="J138">
        <f t="shared" si="28"/>
        <v>3.125</v>
      </c>
      <c r="K138">
        <f t="shared" si="19"/>
        <v>30.679615757712824</v>
      </c>
      <c r="L138">
        <v>1.73</v>
      </c>
      <c r="M138">
        <f t="shared" si="30"/>
        <v>0.27533805154897895</v>
      </c>
      <c r="N138">
        <f t="shared" si="29"/>
        <v>0.23816741458986676</v>
      </c>
      <c r="S138" t="s">
        <v>46</v>
      </c>
      <c r="T138">
        <v>1</v>
      </c>
      <c r="U138">
        <f t="shared" si="21"/>
        <v>0.7142857142857143</v>
      </c>
      <c r="V138">
        <f t="shared" si="26"/>
        <v>5.6389499999999995</v>
      </c>
      <c r="W138">
        <f>N205</f>
        <v>1.2732395447351627E-2</v>
      </c>
      <c r="X138">
        <f t="shared" si="22"/>
        <v>7.1797341307843446E-2</v>
      </c>
      <c r="Y138">
        <f t="shared" si="27"/>
        <v>0.15377785197336299</v>
      </c>
      <c r="Z138">
        <v>1</v>
      </c>
      <c r="AA138">
        <f t="shared" si="23"/>
        <v>2.8571428571428571E-2</v>
      </c>
      <c r="AB138">
        <f t="shared" si="24"/>
        <v>1.0753266304640035</v>
      </c>
      <c r="AC138" s="2">
        <f t="shared" si="25"/>
        <v>1.9433901967230809</v>
      </c>
    </row>
    <row r="139" spans="1:29">
      <c r="A139" t="s">
        <v>42</v>
      </c>
      <c r="B139" t="s">
        <v>19</v>
      </c>
      <c r="C139">
        <v>1</v>
      </c>
      <c r="D139">
        <v>5</v>
      </c>
      <c r="E139" t="s">
        <v>23</v>
      </c>
      <c r="F139">
        <v>7.6</v>
      </c>
      <c r="G139" s="1" t="s">
        <v>24</v>
      </c>
      <c r="H139">
        <v>22</v>
      </c>
      <c r="I139">
        <v>10</v>
      </c>
      <c r="J139">
        <f t="shared" si="28"/>
        <v>5</v>
      </c>
      <c r="K139">
        <f t="shared" si="19"/>
        <v>78.539816339744831</v>
      </c>
      <c r="L139">
        <v>1.6</v>
      </c>
      <c r="M139">
        <f t="shared" si="30"/>
        <v>0.25464790894703254</v>
      </c>
      <c r="N139">
        <f t="shared" si="29"/>
        <v>0.20371832715762603</v>
      </c>
      <c r="S139" s="1" t="s">
        <v>26</v>
      </c>
      <c r="T139">
        <v>2</v>
      </c>
      <c r="U139">
        <f t="shared" si="21"/>
        <v>1.4285714285714286</v>
      </c>
      <c r="V139">
        <f t="shared" si="26"/>
        <v>11.277899999999999</v>
      </c>
      <c r="W139">
        <f>SUM(N185:N186)/2</f>
        <v>8.7376063757450533E-3</v>
      </c>
      <c r="X139">
        <f t="shared" si="22"/>
        <v>9.8541850945015122E-2</v>
      </c>
      <c r="Y139">
        <f t="shared" si="27"/>
        <v>0.21106010183344071</v>
      </c>
      <c r="Z139">
        <v>1</v>
      </c>
      <c r="AA139">
        <f t="shared" si="23"/>
        <v>2.8571428571428571E-2</v>
      </c>
      <c r="AB139">
        <f t="shared" si="24"/>
        <v>1.0753266304640035</v>
      </c>
      <c r="AC139" s="2">
        <f t="shared" si="25"/>
        <v>2.7149581608688731</v>
      </c>
    </row>
    <row r="140" spans="1:29">
      <c r="A140" t="s">
        <v>42</v>
      </c>
      <c r="B140" t="s">
        <v>19</v>
      </c>
      <c r="C140">
        <v>1</v>
      </c>
      <c r="D140">
        <v>5</v>
      </c>
      <c r="E140" t="s">
        <v>25</v>
      </c>
      <c r="F140">
        <v>2.1</v>
      </c>
      <c r="G140" s="1" t="s">
        <v>26</v>
      </c>
      <c r="H140">
        <v>10</v>
      </c>
      <c r="I140">
        <v>5.5</v>
      </c>
      <c r="J140">
        <f t="shared" si="28"/>
        <v>2.75</v>
      </c>
      <c r="K140">
        <f t="shared" si="19"/>
        <v>23.758294442772812</v>
      </c>
      <c r="L140">
        <v>0.75</v>
      </c>
      <c r="M140">
        <f t="shared" si="30"/>
        <v>0.1193662073189215</v>
      </c>
      <c r="N140">
        <f t="shared" si="29"/>
        <v>4.4762327744595563E-2</v>
      </c>
      <c r="S140" t="s">
        <v>47</v>
      </c>
      <c r="T140">
        <v>2</v>
      </c>
      <c r="U140">
        <f>T140/140*100</f>
        <v>1.4285714285714286</v>
      </c>
      <c r="V140">
        <f t="shared" si="26"/>
        <v>11.277899999999999</v>
      </c>
      <c r="W140">
        <f>SUM(N137:N138)/2</f>
        <v>0.11997895384982529</v>
      </c>
      <c r="X140">
        <f>W140*V140</f>
        <v>1.3531106436229445</v>
      </c>
      <c r="Y140">
        <f t="shared" si="27"/>
        <v>2.8981358427529922</v>
      </c>
      <c r="Z140">
        <v>2</v>
      </c>
      <c r="AA140">
        <f>Z140/35</f>
        <v>5.7142857142857141E-2</v>
      </c>
      <c r="AB140">
        <f>AA140/2.657*100</f>
        <v>2.1506532609280069</v>
      </c>
      <c r="AC140" s="2">
        <f>AB140+Y140+U140</f>
        <v>6.4773605322524279</v>
      </c>
    </row>
    <row r="141" spans="1:29">
      <c r="A141" t="s">
        <v>42</v>
      </c>
      <c r="B141" t="s">
        <v>19</v>
      </c>
      <c r="C141">
        <v>1</v>
      </c>
      <c r="D141">
        <v>5</v>
      </c>
      <c r="E141" t="s">
        <v>29</v>
      </c>
      <c r="F141">
        <v>3.1</v>
      </c>
      <c r="G141" s="1" t="s">
        <v>26</v>
      </c>
      <c r="H141">
        <v>8</v>
      </c>
      <c r="I141">
        <v>5.25</v>
      </c>
      <c r="J141">
        <f t="shared" si="28"/>
        <v>2.625</v>
      </c>
      <c r="K141">
        <f t="shared" si="19"/>
        <v>21.647536878642168</v>
      </c>
      <c r="L141">
        <v>0.69</v>
      </c>
      <c r="M141">
        <f t="shared" si="30"/>
        <v>0.10981691073340778</v>
      </c>
      <c r="N141">
        <f t="shared" si="29"/>
        <v>3.7886834203025681E-2</v>
      </c>
      <c r="S141" s="3" t="s">
        <v>48</v>
      </c>
      <c r="T141">
        <v>1</v>
      </c>
      <c r="U141">
        <f>T141/140*100</f>
        <v>0.7142857142857143</v>
      </c>
      <c r="V141">
        <f t="shared" si="26"/>
        <v>5.6389499999999995</v>
      </c>
      <c r="W141">
        <f>SUM(N145)</f>
        <v>3.3621481728162893E-2</v>
      </c>
      <c r="X141">
        <f>W141*V141</f>
        <v>0.18958985439102413</v>
      </c>
      <c r="Y141">
        <f t="shared" si="27"/>
        <v>0.4060696403671617</v>
      </c>
      <c r="Z141">
        <v>1</v>
      </c>
      <c r="AA141">
        <f>Z141/35</f>
        <v>2.8571428571428571E-2</v>
      </c>
      <c r="AB141">
        <f>AA141/2.657*100</f>
        <v>1.0753266304640035</v>
      </c>
      <c r="AC141" s="2">
        <f>AB141+Y141+U141</f>
        <v>2.1956819851168796</v>
      </c>
    </row>
    <row r="142" spans="1:29">
      <c r="A142" t="s">
        <v>42</v>
      </c>
      <c r="B142" t="s">
        <v>19</v>
      </c>
      <c r="C142">
        <v>2</v>
      </c>
      <c r="D142">
        <v>1</v>
      </c>
      <c r="E142" t="s">
        <v>23</v>
      </c>
      <c r="F142">
        <v>1.57</v>
      </c>
      <c r="G142" t="s">
        <v>31</v>
      </c>
      <c r="H142">
        <v>9</v>
      </c>
      <c r="I142">
        <v>3.125</v>
      </c>
      <c r="J142">
        <f t="shared" si="28"/>
        <v>1.5625</v>
      </c>
      <c r="K142">
        <f t="shared" ref="K142:K161" si="31">PI()*(J142*J142)</f>
        <v>7.669903939428206</v>
      </c>
      <c r="L142">
        <v>0.2</v>
      </c>
      <c r="M142">
        <f t="shared" ref="M142:M173" si="32">(L142/PI())/2</f>
        <v>3.1830988618379068E-2</v>
      </c>
      <c r="N142">
        <f t="shared" si="29"/>
        <v>3.1830988618379067E-3</v>
      </c>
      <c r="S142" s="1" t="s">
        <v>35</v>
      </c>
      <c r="T142">
        <v>1</v>
      </c>
      <c r="U142">
        <f>T142/140*100</f>
        <v>0.7142857142857143</v>
      </c>
      <c r="V142">
        <f>U142*789.453/100</f>
        <v>5.6389499999999995</v>
      </c>
      <c r="W142">
        <f>N177</f>
        <v>2.1517748306024247E-2</v>
      </c>
      <c r="X142">
        <f>W142*V142</f>
        <v>0.12133750681025542</v>
      </c>
      <c r="Y142">
        <f>X142/46.689*100</f>
        <v>0.25988456983498343</v>
      </c>
      <c r="Z142">
        <v>1</v>
      </c>
      <c r="AA142">
        <f>Z142/35</f>
        <v>2.8571428571428571E-2</v>
      </c>
      <c r="AB142">
        <f>AA142/2.657*100</f>
        <v>1.0753266304640035</v>
      </c>
      <c r="AC142" s="2">
        <f>AB142+Y142+U142</f>
        <v>2.0494969145847013</v>
      </c>
    </row>
    <row r="143" spans="1:29">
      <c r="A143" t="s">
        <v>42</v>
      </c>
      <c r="B143" t="s">
        <v>19</v>
      </c>
      <c r="C143">
        <v>2</v>
      </c>
      <c r="D143">
        <v>1</v>
      </c>
      <c r="E143" t="s">
        <v>20</v>
      </c>
      <c r="F143">
        <v>6.9</v>
      </c>
      <c r="G143" t="s">
        <v>31</v>
      </c>
      <c r="H143">
        <v>7</v>
      </c>
      <c r="I143">
        <v>3.8250000000000002</v>
      </c>
      <c r="J143">
        <f t="shared" si="28"/>
        <v>1.9125000000000001</v>
      </c>
      <c r="K143">
        <f t="shared" si="31"/>
        <v>11.490866004356793</v>
      </c>
      <c r="L143">
        <f>(0.28+0.38+0.13)/3</f>
        <v>0.26333333333333336</v>
      </c>
      <c r="M143">
        <f t="shared" si="32"/>
        <v>4.1910801680865778E-2</v>
      </c>
      <c r="N143">
        <f t="shared" si="29"/>
        <v>5.5182555546473286E-3</v>
      </c>
      <c r="S143" s="3" t="s">
        <v>154</v>
      </c>
      <c r="T143">
        <f>SUM(T125:T142)</f>
        <v>140</v>
      </c>
      <c r="U143">
        <f>T143/140*100</f>
        <v>100</v>
      </c>
      <c r="V143">
        <f>U143*789.453/100</f>
        <v>789.45299999999997</v>
      </c>
      <c r="W143">
        <f>SUM(W125:W142)</f>
        <v>0.86339857068779891</v>
      </c>
      <c r="X143">
        <f>SUM(X125:X142)</f>
        <v>46.683480720794918</v>
      </c>
      <c r="Y143">
        <f>X143/46.689*100</f>
        <v>99.98817863050165</v>
      </c>
      <c r="AA143">
        <f>SUM(AA125:AA142)</f>
        <v>2.6571428571428561</v>
      </c>
      <c r="AB143">
        <f>AA143/2.657*100</f>
        <v>100.00537663315228</v>
      </c>
      <c r="AC143">
        <f>AB143+Y143+U143</f>
        <v>299.99355526365395</v>
      </c>
    </row>
    <row r="144" spans="1:29">
      <c r="A144" t="s">
        <v>42</v>
      </c>
      <c r="B144" t="s">
        <v>19</v>
      </c>
      <c r="C144">
        <v>2</v>
      </c>
      <c r="D144">
        <v>1</v>
      </c>
      <c r="E144" t="s">
        <v>25</v>
      </c>
      <c r="F144">
        <v>4.8</v>
      </c>
      <c r="G144" s="1" t="s">
        <v>36</v>
      </c>
      <c r="H144">
        <v>12</v>
      </c>
      <c r="I144">
        <v>8.25</v>
      </c>
      <c r="J144">
        <f t="shared" si="28"/>
        <v>4.125</v>
      </c>
      <c r="K144">
        <f t="shared" si="31"/>
        <v>53.456162496238825</v>
      </c>
      <c r="L144">
        <v>0.93</v>
      </c>
      <c r="M144">
        <f t="shared" si="32"/>
        <v>0.14801409707546268</v>
      </c>
      <c r="N144">
        <f t="shared" si="29"/>
        <v>6.8826555140090145E-2</v>
      </c>
    </row>
    <row r="145" spans="1:14">
      <c r="A145" t="s">
        <v>42</v>
      </c>
      <c r="B145" t="s">
        <v>19</v>
      </c>
      <c r="C145">
        <v>2</v>
      </c>
      <c r="D145">
        <v>1</v>
      </c>
      <c r="E145" t="s">
        <v>29</v>
      </c>
      <c r="F145">
        <v>7.85</v>
      </c>
      <c r="G145" s="1" t="s">
        <v>36</v>
      </c>
      <c r="H145">
        <v>11</v>
      </c>
      <c r="I145">
        <f>(8.85+5.6)/2</f>
        <v>7.2249999999999996</v>
      </c>
      <c r="J145">
        <f t="shared" si="28"/>
        <v>3.6124999999999998</v>
      </c>
      <c r="K145">
        <f t="shared" si="31"/>
        <v>40.99827500319892</v>
      </c>
      <c r="L145">
        <v>0.65</v>
      </c>
      <c r="M145">
        <f t="shared" si="32"/>
        <v>0.10345071300973198</v>
      </c>
      <c r="N145">
        <f t="shared" si="29"/>
        <v>3.3621481728162893E-2</v>
      </c>
    </row>
    <row r="146" spans="1:14">
      <c r="A146" t="s">
        <v>42</v>
      </c>
      <c r="B146" t="s">
        <v>19</v>
      </c>
      <c r="C146">
        <v>2</v>
      </c>
      <c r="D146">
        <v>2</v>
      </c>
      <c r="E146" t="s">
        <v>23</v>
      </c>
      <c r="F146">
        <v>1.6</v>
      </c>
      <c r="G146" s="1" t="s">
        <v>36</v>
      </c>
      <c r="H146">
        <v>18</v>
      </c>
      <c r="I146">
        <v>8.4499999999999993</v>
      </c>
      <c r="J146">
        <f t="shared" si="28"/>
        <v>4.2249999999999996</v>
      </c>
      <c r="K146">
        <f t="shared" si="31"/>
        <v>56.079392361986294</v>
      </c>
      <c r="L146">
        <v>1.1000000000000001</v>
      </c>
      <c r="M146">
        <f t="shared" si="32"/>
        <v>0.17507043740108488</v>
      </c>
      <c r="N146">
        <f t="shared" si="29"/>
        <v>9.6288740570596693E-2</v>
      </c>
    </row>
    <row r="147" spans="1:14">
      <c r="A147" t="s">
        <v>42</v>
      </c>
      <c r="B147" t="s">
        <v>19</v>
      </c>
      <c r="C147">
        <v>2</v>
      </c>
      <c r="D147">
        <v>2</v>
      </c>
      <c r="E147" t="s">
        <v>25</v>
      </c>
      <c r="F147">
        <v>3.2</v>
      </c>
      <c r="G147" s="1" t="s">
        <v>41</v>
      </c>
      <c r="H147">
        <v>5</v>
      </c>
      <c r="I147">
        <v>2.15</v>
      </c>
      <c r="J147">
        <f t="shared" si="28"/>
        <v>1.075</v>
      </c>
      <c r="K147">
        <f t="shared" si="31"/>
        <v>3.6305030103047042</v>
      </c>
      <c r="L147">
        <v>0.25</v>
      </c>
      <c r="M147">
        <f t="shared" si="32"/>
        <v>3.9788735772973836E-2</v>
      </c>
      <c r="N147">
        <f t="shared" si="29"/>
        <v>4.9735919716217296E-3</v>
      </c>
    </row>
    <row r="148" spans="1:14">
      <c r="A148" t="s">
        <v>42</v>
      </c>
      <c r="B148" t="s">
        <v>19</v>
      </c>
      <c r="C148">
        <v>2</v>
      </c>
      <c r="D148">
        <v>2</v>
      </c>
      <c r="E148" t="s">
        <v>20</v>
      </c>
      <c r="F148">
        <v>3.1</v>
      </c>
      <c r="G148" s="1" t="s">
        <v>41</v>
      </c>
      <c r="H148">
        <v>11</v>
      </c>
      <c r="I148">
        <f>(2.96+5.25)/2</f>
        <v>4.1050000000000004</v>
      </c>
      <c r="J148">
        <f t="shared" si="28"/>
        <v>2.0525000000000002</v>
      </c>
      <c r="K148">
        <f t="shared" si="31"/>
        <v>13.234764086364489</v>
      </c>
      <c r="L148">
        <f>(0.24+0.51+0.28)/3</f>
        <v>0.34333333333333332</v>
      </c>
      <c r="M148">
        <f t="shared" si="32"/>
        <v>5.4643197128217399E-2</v>
      </c>
      <c r="N148">
        <f t="shared" si="29"/>
        <v>9.3804155070106535E-3</v>
      </c>
    </row>
    <row r="149" spans="1:14">
      <c r="A149" t="s">
        <v>42</v>
      </c>
      <c r="B149" t="s">
        <v>19</v>
      </c>
      <c r="C149">
        <v>2</v>
      </c>
      <c r="D149">
        <v>2</v>
      </c>
      <c r="E149" t="s">
        <v>29</v>
      </c>
      <c r="F149">
        <v>0.77</v>
      </c>
      <c r="G149" s="1" t="s">
        <v>41</v>
      </c>
      <c r="H149">
        <v>5</v>
      </c>
      <c r="I149">
        <v>3.625</v>
      </c>
      <c r="J149">
        <f t="shared" si="28"/>
        <v>1.8125</v>
      </c>
      <c r="K149">
        <f t="shared" si="31"/>
        <v>10.320622740894594</v>
      </c>
      <c r="L149">
        <v>0.22500000000000001</v>
      </c>
      <c r="M149">
        <f t="shared" si="32"/>
        <v>3.5809862195676452E-2</v>
      </c>
      <c r="N149">
        <f t="shared" si="29"/>
        <v>4.0286094970136003E-3</v>
      </c>
    </row>
    <row r="150" spans="1:14">
      <c r="A150" t="s">
        <v>42</v>
      </c>
      <c r="B150" t="s">
        <v>19</v>
      </c>
      <c r="C150">
        <v>2</v>
      </c>
      <c r="D150">
        <v>3</v>
      </c>
      <c r="E150" t="s">
        <v>25</v>
      </c>
      <c r="F150">
        <v>3.7</v>
      </c>
      <c r="G150" s="1" t="s">
        <v>32</v>
      </c>
      <c r="H150">
        <v>23</v>
      </c>
      <c r="I150">
        <v>7.65</v>
      </c>
      <c r="J150">
        <f t="shared" si="28"/>
        <v>3.8250000000000002</v>
      </c>
      <c r="K150">
        <f t="shared" si="31"/>
        <v>45.963464017427171</v>
      </c>
      <c r="L150">
        <v>1.38</v>
      </c>
      <c r="M150">
        <f t="shared" si="32"/>
        <v>0.21963382146681557</v>
      </c>
      <c r="N150">
        <f t="shared" si="29"/>
        <v>0.15154733681210272</v>
      </c>
    </row>
    <row r="151" spans="1:14">
      <c r="A151" t="s">
        <v>42</v>
      </c>
      <c r="B151" t="s">
        <v>19</v>
      </c>
      <c r="C151">
        <v>2</v>
      </c>
      <c r="D151">
        <v>3</v>
      </c>
      <c r="E151" t="s">
        <v>29</v>
      </c>
      <c r="F151">
        <v>1.1000000000000001</v>
      </c>
      <c r="G151" s="1" t="s">
        <v>32</v>
      </c>
      <c r="H151">
        <v>23</v>
      </c>
      <c r="I151">
        <v>12.625</v>
      </c>
      <c r="J151">
        <f t="shared" si="28"/>
        <v>6.3125</v>
      </c>
      <c r="K151">
        <f t="shared" si="31"/>
        <v>125.1851041377714</v>
      </c>
      <c r="L151">
        <v>1.57</v>
      </c>
      <c r="M151">
        <f t="shared" si="32"/>
        <v>0.2498732606542757</v>
      </c>
      <c r="N151">
        <f t="shared" si="29"/>
        <v>0.19615050961360644</v>
      </c>
    </row>
    <row r="152" spans="1:14">
      <c r="A152" t="s">
        <v>42</v>
      </c>
      <c r="B152" t="s">
        <v>19</v>
      </c>
      <c r="C152">
        <v>2</v>
      </c>
      <c r="D152">
        <v>3</v>
      </c>
      <c r="E152" t="s">
        <v>23</v>
      </c>
      <c r="F152">
        <v>3.7</v>
      </c>
      <c r="G152" s="1" t="s">
        <v>35</v>
      </c>
      <c r="H152">
        <v>25</v>
      </c>
      <c r="I152">
        <v>9.9</v>
      </c>
      <c r="J152">
        <f t="shared" si="28"/>
        <v>4.95</v>
      </c>
      <c r="K152">
        <f t="shared" si="31"/>
        <v>76.976873994583912</v>
      </c>
      <c r="L152">
        <v>1.48</v>
      </c>
      <c r="M152">
        <f t="shared" si="32"/>
        <v>0.2355493157760051</v>
      </c>
      <c r="N152">
        <f t="shared" si="29"/>
        <v>0.17430649367424378</v>
      </c>
    </row>
    <row r="153" spans="1:14">
      <c r="A153" t="s">
        <v>42</v>
      </c>
      <c r="B153" t="s">
        <v>19</v>
      </c>
      <c r="C153">
        <v>2</v>
      </c>
      <c r="D153">
        <v>3</v>
      </c>
      <c r="E153" t="s">
        <v>20</v>
      </c>
      <c r="F153">
        <v>9.4499999999999993</v>
      </c>
      <c r="G153" s="1" t="s">
        <v>38</v>
      </c>
      <c r="H153">
        <v>7</v>
      </c>
      <c r="I153">
        <v>2.5499999999999998</v>
      </c>
      <c r="J153">
        <f t="shared" si="28"/>
        <v>1.2749999999999999</v>
      </c>
      <c r="K153">
        <f t="shared" si="31"/>
        <v>5.1070515574919071</v>
      </c>
      <c r="L153">
        <v>0.24</v>
      </c>
      <c r="M153">
        <f t="shared" si="32"/>
        <v>3.8197186342054879E-2</v>
      </c>
      <c r="N153">
        <f t="shared" si="29"/>
        <v>4.5836623610465846E-3</v>
      </c>
    </row>
    <row r="154" spans="1:14">
      <c r="A154" t="s">
        <v>42</v>
      </c>
      <c r="B154" t="s">
        <v>19</v>
      </c>
      <c r="C154">
        <v>2</v>
      </c>
      <c r="D154">
        <v>4</v>
      </c>
      <c r="E154" t="s">
        <v>25</v>
      </c>
      <c r="F154">
        <v>8.5</v>
      </c>
      <c r="G154" s="1" t="s">
        <v>32</v>
      </c>
      <c r="H154">
        <v>13</v>
      </c>
      <c r="I154">
        <v>7.4</v>
      </c>
      <c r="J154">
        <f t="shared" si="28"/>
        <v>3.7</v>
      </c>
      <c r="K154">
        <f t="shared" si="31"/>
        <v>43.008403427644275</v>
      </c>
      <c r="L154">
        <v>0.95</v>
      </c>
      <c r="M154">
        <f t="shared" si="32"/>
        <v>0.15119719593730058</v>
      </c>
      <c r="N154">
        <f t="shared" si="29"/>
        <v>7.1818668070217778E-2</v>
      </c>
    </row>
    <row r="155" spans="1:14">
      <c r="A155" t="s">
        <v>42</v>
      </c>
      <c r="B155" t="s">
        <v>19</v>
      </c>
      <c r="C155">
        <v>2</v>
      </c>
      <c r="D155">
        <v>4</v>
      </c>
      <c r="E155" t="s">
        <v>23</v>
      </c>
      <c r="F155">
        <v>8.3000000000000007</v>
      </c>
      <c r="G155" s="1" t="s">
        <v>32</v>
      </c>
      <c r="H155">
        <v>19</v>
      </c>
      <c r="I155">
        <v>10.65</v>
      </c>
      <c r="J155">
        <f t="shared" si="28"/>
        <v>5.3250000000000002</v>
      </c>
      <c r="K155">
        <f t="shared" si="31"/>
        <v>89.081823187947094</v>
      </c>
      <c r="L155">
        <v>1.55</v>
      </c>
      <c r="M155">
        <f t="shared" si="32"/>
        <v>0.2466901617924378</v>
      </c>
      <c r="N155">
        <f t="shared" si="29"/>
        <v>0.19118487538913931</v>
      </c>
    </row>
    <row r="156" spans="1:14">
      <c r="A156" t="s">
        <v>42</v>
      </c>
      <c r="B156" t="s">
        <v>19</v>
      </c>
      <c r="C156">
        <v>2</v>
      </c>
      <c r="D156">
        <v>4</v>
      </c>
      <c r="E156" t="s">
        <v>29</v>
      </c>
      <c r="F156">
        <v>4.4000000000000004</v>
      </c>
      <c r="G156" s="1" t="s">
        <v>36</v>
      </c>
      <c r="H156">
        <v>7</v>
      </c>
      <c r="I156">
        <v>2.85</v>
      </c>
      <c r="J156">
        <f t="shared" si="28"/>
        <v>1.425</v>
      </c>
      <c r="K156">
        <f t="shared" si="31"/>
        <v>6.3793965821957741</v>
      </c>
      <c r="L156">
        <v>0.24</v>
      </c>
      <c r="M156">
        <f t="shared" si="32"/>
        <v>3.8197186342054879E-2</v>
      </c>
      <c r="N156">
        <f t="shared" si="29"/>
        <v>4.5836623610465846E-3</v>
      </c>
    </row>
    <row r="157" spans="1:14">
      <c r="A157" t="s">
        <v>42</v>
      </c>
      <c r="B157" t="s">
        <v>19</v>
      </c>
      <c r="C157">
        <v>2</v>
      </c>
      <c r="D157">
        <v>4</v>
      </c>
      <c r="E157" t="s">
        <v>20</v>
      </c>
      <c r="F157">
        <v>6.8</v>
      </c>
      <c r="G157" t="s">
        <v>34</v>
      </c>
      <c r="H157">
        <v>9.5</v>
      </c>
      <c r="I157">
        <v>5.5</v>
      </c>
      <c r="J157">
        <f t="shared" si="28"/>
        <v>2.75</v>
      </c>
      <c r="K157">
        <f t="shared" si="31"/>
        <v>23.758294442772812</v>
      </c>
      <c r="L157">
        <v>0.33</v>
      </c>
      <c r="M157">
        <f t="shared" si="32"/>
        <v>5.2521131220325465E-2</v>
      </c>
      <c r="N157">
        <f t="shared" si="29"/>
        <v>8.6659866513537007E-3</v>
      </c>
    </row>
    <row r="158" spans="1:14">
      <c r="A158" t="s">
        <v>42</v>
      </c>
      <c r="B158" t="s">
        <v>19</v>
      </c>
      <c r="C158">
        <v>2</v>
      </c>
      <c r="D158">
        <v>5</v>
      </c>
      <c r="E158" t="s">
        <v>25</v>
      </c>
      <c r="F158">
        <v>7.2</v>
      </c>
      <c r="G158" t="s">
        <v>31</v>
      </c>
      <c r="H158">
        <v>11</v>
      </c>
      <c r="I158">
        <v>14.1</v>
      </c>
      <c r="J158">
        <f t="shared" si="28"/>
        <v>7.05</v>
      </c>
      <c r="K158">
        <f t="shared" si="31"/>
        <v>156.14500886504669</v>
      </c>
      <c r="L158">
        <v>1.9</v>
      </c>
      <c r="M158">
        <f t="shared" si="32"/>
        <v>0.30239439187460115</v>
      </c>
      <c r="N158">
        <f t="shared" si="29"/>
        <v>0.28727467228087111</v>
      </c>
    </row>
    <row r="159" spans="1:14">
      <c r="A159" t="s">
        <v>42</v>
      </c>
      <c r="B159" t="s">
        <v>19</v>
      </c>
      <c r="C159">
        <v>2</v>
      </c>
      <c r="D159">
        <v>5</v>
      </c>
      <c r="E159" t="s">
        <v>23</v>
      </c>
      <c r="F159">
        <v>4.8</v>
      </c>
      <c r="G159" s="1" t="s">
        <v>24</v>
      </c>
      <c r="H159">
        <v>17</v>
      </c>
      <c r="I159">
        <v>7.9</v>
      </c>
      <c r="J159">
        <f t="shared" si="28"/>
        <v>3.95</v>
      </c>
      <c r="K159">
        <f t="shared" si="31"/>
        <v>49.016699377634751</v>
      </c>
      <c r="L159">
        <v>0.97</v>
      </c>
      <c r="M159">
        <f t="shared" si="32"/>
        <v>0.15438029479913848</v>
      </c>
      <c r="N159">
        <f t="shared" si="29"/>
        <v>7.4874442977582167E-2</v>
      </c>
    </row>
    <row r="160" spans="1:14">
      <c r="A160" t="s">
        <v>42</v>
      </c>
      <c r="B160" t="s">
        <v>19</v>
      </c>
      <c r="C160">
        <v>2</v>
      </c>
      <c r="D160">
        <v>5</v>
      </c>
      <c r="E160" t="s">
        <v>29</v>
      </c>
      <c r="F160">
        <v>11.6</v>
      </c>
      <c r="G160" s="1" t="s">
        <v>24</v>
      </c>
      <c r="H160">
        <v>12</v>
      </c>
      <c r="I160">
        <v>6</v>
      </c>
      <c r="J160">
        <f t="shared" si="28"/>
        <v>3</v>
      </c>
      <c r="K160">
        <f t="shared" si="31"/>
        <v>28.274333882308138</v>
      </c>
      <c r="L160">
        <v>0.75</v>
      </c>
      <c r="M160">
        <f t="shared" si="32"/>
        <v>0.1193662073189215</v>
      </c>
      <c r="N160">
        <f t="shared" si="29"/>
        <v>4.4762327744595563E-2</v>
      </c>
    </row>
    <row r="161" spans="1:14">
      <c r="A161" t="s">
        <v>42</v>
      </c>
      <c r="B161" t="s">
        <v>19</v>
      </c>
      <c r="C161">
        <v>2</v>
      </c>
      <c r="D161">
        <v>5</v>
      </c>
      <c r="E161" t="s">
        <v>20</v>
      </c>
      <c r="F161">
        <v>5.6</v>
      </c>
      <c r="G161" s="1" t="s">
        <v>41</v>
      </c>
      <c r="H161">
        <v>8</v>
      </c>
      <c r="I161">
        <v>5.75</v>
      </c>
      <c r="J161">
        <f t="shared" si="28"/>
        <v>2.875</v>
      </c>
      <c r="K161">
        <f t="shared" si="31"/>
        <v>25.967226777328133</v>
      </c>
      <c r="L161">
        <v>0.61</v>
      </c>
      <c r="M161">
        <f t="shared" si="32"/>
        <v>9.7084515286056161E-2</v>
      </c>
      <c r="N161">
        <f t="shared" si="29"/>
        <v>2.9610777162247127E-2</v>
      </c>
    </row>
    <row r="162" spans="1:14">
      <c r="A162" t="s">
        <v>42</v>
      </c>
      <c r="B162" t="s">
        <v>19</v>
      </c>
      <c r="C162">
        <v>3</v>
      </c>
      <c r="D162">
        <v>1</v>
      </c>
      <c r="E162" t="s">
        <v>23</v>
      </c>
      <c r="F162">
        <v>1.9</v>
      </c>
      <c r="G162" s="1" t="s">
        <v>36</v>
      </c>
      <c r="H162">
        <v>2.1</v>
      </c>
      <c r="I162">
        <f>(16.4+18)/2</f>
        <v>17.2</v>
      </c>
      <c r="J162">
        <f t="shared" si="28"/>
        <v>8.6</v>
      </c>
      <c r="K162">
        <f t="shared" ref="K162:K193" si="33">PI() *(J162*J162)</f>
        <v>232.35219265950107</v>
      </c>
      <c r="L162">
        <v>2.52</v>
      </c>
      <c r="M162">
        <f t="shared" si="32"/>
        <v>0.40107045659157625</v>
      </c>
      <c r="N162">
        <f t="shared" si="29"/>
        <v>0.50534877530538602</v>
      </c>
    </row>
    <row r="163" spans="1:14">
      <c r="A163" t="s">
        <v>42</v>
      </c>
      <c r="B163" t="s">
        <v>19</v>
      </c>
      <c r="C163">
        <v>3</v>
      </c>
      <c r="D163">
        <v>1</v>
      </c>
      <c r="E163" t="s">
        <v>25</v>
      </c>
      <c r="F163">
        <v>1.6</v>
      </c>
      <c r="G163" s="1" t="s">
        <v>41</v>
      </c>
      <c r="H163">
        <v>5.5</v>
      </c>
      <c r="I163">
        <f>(2.8+2.3)/2</f>
        <v>2.5499999999999998</v>
      </c>
      <c r="J163">
        <f t="shared" si="28"/>
        <v>1.2749999999999999</v>
      </c>
      <c r="K163">
        <f t="shared" si="33"/>
        <v>5.1070515574919071</v>
      </c>
      <c r="L163">
        <v>0.19</v>
      </c>
      <c r="M163">
        <f t="shared" si="32"/>
        <v>3.0239439187460117E-2</v>
      </c>
      <c r="N163">
        <f t="shared" si="29"/>
        <v>2.8727467228087111E-3</v>
      </c>
    </row>
    <row r="164" spans="1:14">
      <c r="A164" t="s">
        <v>42</v>
      </c>
      <c r="B164" t="s">
        <v>19</v>
      </c>
      <c r="C164">
        <v>3</v>
      </c>
      <c r="D164">
        <v>1</v>
      </c>
      <c r="E164" t="s">
        <v>20</v>
      </c>
      <c r="F164">
        <v>1.35</v>
      </c>
      <c r="G164" s="1" t="s">
        <v>41</v>
      </c>
      <c r="H164">
        <v>4</v>
      </c>
      <c r="I164">
        <f>(2.8+2.7)/2</f>
        <v>2.75</v>
      </c>
      <c r="J164">
        <f t="shared" si="28"/>
        <v>1.375</v>
      </c>
      <c r="K164">
        <f t="shared" si="33"/>
        <v>5.9395736106932029</v>
      </c>
      <c r="L164">
        <v>0.15</v>
      </c>
      <c r="M164">
        <f t="shared" si="32"/>
        <v>2.3873241463784299E-2</v>
      </c>
      <c r="N164">
        <f t="shared" si="29"/>
        <v>1.7904931097838224E-3</v>
      </c>
    </row>
    <row r="165" spans="1:14">
      <c r="A165" t="s">
        <v>42</v>
      </c>
      <c r="B165" t="s">
        <v>19</v>
      </c>
      <c r="C165">
        <v>3</v>
      </c>
      <c r="D165">
        <v>1</v>
      </c>
      <c r="E165" t="s">
        <v>29</v>
      </c>
      <c r="F165">
        <v>4.9000000000000004</v>
      </c>
      <c r="G165" s="1" t="s">
        <v>41</v>
      </c>
      <c r="H165">
        <v>4</v>
      </c>
      <c r="I165">
        <f>(2.3+2.1)/2</f>
        <v>2.2000000000000002</v>
      </c>
      <c r="J165">
        <f t="shared" si="28"/>
        <v>1.1000000000000001</v>
      </c>
      <c r="K165">
        <f t="shared" si="33"/>
        <v>3.8013271108436504</v>
      </c>
      <c r="L165">
        <v>0.15</v>
      </c>
      <c r="M165">
        <f t="shared" si="32"/>
        <v>2.3873241463784299E-2</v>
      </c>
      <c r="N165">
        <f t="shared" si="29"/>
        <v>1.7904931097838224E-3</v>
      </c>
    </row>
    <row r="166" spans="1:14">
      <c r="A166" t="s">
        <v>42</v>
      </c>
      <c r="B166" t="s">
        <v>19</v>
      </c>
      <c r="C166">
        <v>3</v>
      </c>
      <c r="D166">
        <v>2</v>
      </c>
      <c r="E166" t="s">
        <v>25</v>
      </c>
      <c r="F166">
        <v>2.8</v>
      </c>
      <c r="G166" t="s">
        <v>34</v>
      </c>
      <c r="H166">
        <v>9</v>
      </c>
      <c r="I166">
        <f>(3.3+2.5)/2</f>
        <v>2.9</v>
      </c>
      <c r="J166">
        <f t="shared" si="28"/>
        <v>1.45</v>
      </c>
      <c r="K166">
        <f t="shared" si="33"/>
        <v>6.6051985541725404</v>
      </c>
      <c r="L166">
        <v>0.3</v>
      </c>
      <c r="M166">
        <f t="shared" si="32"/>
        <v>4.7746482927568598E-2</v>
      </c>
      <c r="N166">
        <f t="shared" si="29"/>
        <v>7.1619724391352897E-3</v>
      </c>
    </row>
    <row r="167" spans="1:14">
      <c r="A167" t="s">
        <v>42</v>
      </c>
      <c r="B167" t="s">
        <v>19</v>
      </c>
      <c r="C167">
        <v>3</v>
      </c>
      <c r="D167">
        <v>2</v>
      </c>
      <c r="E167" t="s">
        <v>23</v>
      </c>
      <c r="F167">
        <v>1.5</v>
      </c>
      <c r="G167" s="1" t="s">
        <v>41</v>
      </c>
      <c r="H167">
        <v>4</v>
      </c>
      <c r="I167">
        <f>(2.1+1.5)/2</f>
        <v>1.8</v>
      </c>
      <c r="J167">
        <f t="shared" si="28"/>
        <v>0.9</v>
      </c>
      <c r="K167">
        <f t="shared" si="33"/>
        <v>2.5446900494077327</v>
      </c>
      <c r="L167">
        <v>0.17</v>
      </c>
      <c r="M167">
        <f t="shared" si="32"/>
        <v>2.7056340325622211E-2</v>
      </c>
      <c r="N167">
        <f t="shared" si="29"/>
        <v>2.2997889276778886E-3</v>
      </c>
    </row>
    <row r="168" spans="1:14">
      <c r="A168" t="s">
        <v>42</v>
      </c>
      <c r="B168" t="s">
        <v>19</v>
      </c>
      <c r="C168">
        <v>3</v>
      </c>
      <c r="D168">
        <v>2</v>
      </c>
      <c r="E168" t="s">
        <v>20</v>
      </c>
      <c r="F168">
        <v>3.8</v>
      </c>
      <c r="G168" s="1" t="s">
        <v>41</v>
      </c>
      <c r="H168">
        <v>4.5</v>
      </c>
      <c r="I168">
        <f>(2.55+2.6)/2</f>
        <v>2.5750000000000002</v>
      </c>
      <c r="J168">
        <f t="shared" si="28"/>
        <v>1.2875000000000001</v>
      </c>
      <c r="K168">
        <f t="shared" si="33"/>
        <v>5.2076806971772065</v>
      </c>
      <c r="L168">
        <v>0.19</v>
      </c>
      <c r="M168">
        <f t="shared" si="32"/>
        <v>3.0239439187460117E-2</v>
      </c>
      <c r="N168">
        <f t="shared" si="29"/>
        <v>2.8727467228087111E-3</v>
      </c>
    </row>
    <row r="169" spans="1:14">
      <c r="A169" t="s">
        <v>42</v>
      </c>
      <c r="B169" t="s">
        <v>19</v>
      </c>
      <c r="C169">
        <v>3</v>
      </c>
      <c r="D169">
        <v>2</v>
      </c>
      <c r="E169" t="s">
        <v>29</v>
      </c>
      <c r="F169">
        <v>4.6500000000000004</v>
      </c>
      <c r="G169" s="1" t="s">
        <v>41</v>
      </c>
      <c r="H169">
        <v>4.5</v>
      </c>
      <c r="I169">
        <f>(2.25+2.45)/2</f>
        <v>2.35</v>
      </c>
      <c r="J169">
        <f t="shared" si="28"/>
        <v>1.175</v>
      </c>
      <c r="K169">
        <f t="shared" si="33"/>
        <v>4.3373613573624086</v>
      </c>
      <c r="L169">
        <v>0.09</v>
      </c>
      <c r="M169">
        <f t="shared" si="32"/>
        <v>1.4323944878270579E-2</v>
      </c>
      <c r="N169">
        <f t="shared" si="29"/>
        <v>6.4457751952217606E-4</v>
      </c>
    </row>
    <row r="170" spans="1:14">
      <c r="A170" t="s">
        <v>42</v>
      </c>
      <c r="B170" t="s">
        <v>19</v>
      </c>
      <c r="C170">
        <v>3</v>
      </c>
      <c r="D170">
        <v>3</v>
      </c>
      <c r="E170" t="s">
        <v>23</v>
      </c>
      <c r="F170">
        <v>1.1499999999999999</v>
      </c>
      <c r="G170" s="1" t="s">
        <v>32</v>
      </c>
      <c r="H170">
        <v>12</v>
      </c>
      <c r="I170">
        <f>(6.4+8.2)/2</f>
        <v>7.3</v>
      </c>
      <c r="J170">
        <f t="shared" si="28"/>
        <v>3.65</v>
      </c>
      <c r="K170">
        <f t="shared" si="33"/>
        <v>41.853868127450021</v>
      </c>
      <c r="L170">
        <v>0.94</v>
      </c>
      <c r="M170">
        <f t="shared" si="32"/>
        <v>0.14960564650638161</v>
      </c>
      <c r="N170">
        <f t="shared" si="29"/>
        <v>7.0314653857999357E-2</v>
      </c>
    </row>
    <row r="171" spans="1:14">
      <c r="A171" t="s">
        <v>42</v>
      </c>
      <c r="B171" t="s">
        <v>19</v>
      </c>
      <c r="C171">
        <v>3</v>
      </c>
      <c r="D171">
        <v>3</v>
      </c>
      <c r="E171" t="s">
        <v>25</v>
      </c>
      <c r="F171">
        <v>1.4</v>
      </c>
      <c r="G171" s="1" t="s">
        <v>38</v>
      </c>
      <c r="H171">
        <v>6</v>
      </c>
      <c r="I171">
        <f>(3.9+3.6)/2</f>
        <v>3.75</v>
      </c>
      <c r="J171">
        <f t="shared" si="28"/>
        <v>1.875</v>
      </c>
      <c r="K171">
        <f t="shared" si="33"/>
        <v>11.044661672776616</v>
      </c>
      <c r="L171">
        <v>0.36</v>
      </c>
      <c r="M171">
        <f t="shared" si="32"/>
        <v>5.7295779513082318E-2</v>
      </c>
      <c r="N171">
        <f t="shared" si="29"/>
        <v>1.0313240312354817E-2</v>
      </c>
    </row>
    <row r="172" spans="1:14">
      <c r="A172" t="s">
        <v>42</v>
      </c>
      <c r="B172" t="s">
        <v>19</v>
      </c>
      <c r="C172">
        <v>3</v>
      </c>
      <c r="D172">
        <v>3</v>
      </c>
      <c r="E172" t="s">
        <v>20</v>
      </c>
      <c r="F172">
        <v>3.7</v>
      </c>
      <c r="G172" s="1" t="s">
        <v>38</v>
      </c>
      <c r="H172">
        <v>8</v>
      </c>
      <c r="I172">
        <f>(4.2+4.8)/2</f>
        <v>4.5</v>
      </c>
      <c r="J172">
        <f t="shared" si="28"/>
        <v>2.25</v>
      </c>
      <c r="K172">
        <f t="shared" si="33"/>
        <v>15.904312808798327</v>
      </c>
      <c r="L172">
        <v>0.3</v>
      </c>
      <c r="M172">
        <f t="shared" si="32"/>
        <v>4.7746482927568598E-2</v>
      </c>
      <c r="N172">
        <f t="shared" si="29"/>
        <v>7.1619724391352897E-3</v>
      </c>
    </row>
    <row r="173" spans="1:14">
      <c r="A173" t="s">
        <v>42</v>
      </c>
      <c r="B173" t="s">
        <v>19</v>
      </c>
      <c r="C173">
        <v>3</v>
      </c>
      <c r="D173">
        <v>3</v>
      </c>
      <c r="E173" t="s">
        <v>29</v>
      </c>
      <c r="F173">
        <v>3.1</v>
      </c>
      <c r="G173" s="1" t="s">
        <v>38</v>
      </c>
      <c r="H173">
        <v>7.2</v>
      </c>
      <c r="I173">
        <f>(1.7+2.9)/2</f>
        <v>2.2999999999999998</v>
      </c>
      <c r="J173">
        <f t="shared" si="28"/>
        <v>1.1499999999999999</v>
      </c>
      <c r="K173">
        <f t="shared" si="33"/>
        <v>4.1547562843725006</v>
      </c>
      <c r="L173">
        <v>0.25</v>
      </c>
      <c r="M173">
        <f t="shared" si="32"/>
        <v>3.9788735772973836E-2</v>
      </c>
      <c r="N173">
        <f t="shared" si="29"/>
        <v>4.9735919716217296E-3</v>
      </c>
    </row>
    <row r="174" spans="1:14">
      <c r="A174" t="s">
        <v>42</v>
      </c>
      <c r="B174" t="s">
        <v>19</v>
      </c>
      <c r="C174">
        <v>3</v>
      </c>
      <c r="D174">
        <v>4</v>
      </c>
      <c r="E174" t="s">
        <v>25</v>
      </c>
      <c r="F174">
        <v>1.35</v>
      </c>
      <c r="G174" t="s">
        <v>34</v>
      </c>
      <c r="H174">
        <v>12</v>
      </c>
      <c r="I174">
        <f>(5.4+5.7)/2</f>
        <v>5.5500000000000007</v>
      </c>
      <c r="J174">
        <f t="shared" si="28"/>
        <v>2.7750000000000004</v>
      </c>
      <c r="K174">
        <f t="shared" si="33"/>
        <v>24.192226928049909</v>
      </c>
      <c r="L174">
        <v>0.45</v>
      </c>
      <c r="M174">
        <f t="shared" ref="M174:M205" si="34">(L174/PI())/2</f>
        <v>7.1619724391352904E-2</v>
      </c>
      <c r="N174">
        <f t="shared" si="29"/>
        <v>1.6114437988054401E-2</v>
      </c>
    </row>
    <row r="175" spans="1:14">
      <c r="A175" t="s">
        <v>42</v>
      </c>
      <c r="B175" t="s">
        <v>19</v>
      </c>
      <c r="C175">
        <v>3</v>
      </c>
      <c r="D175">
        <v>4</v>
      </c>
      <c r="E175" t="s">
        <v>23</v>
      </c>
      <c r="F175">
        <v>2.15</v>
      </c>
      <c r="G175" t="s">
        <v>34</v>
      </c>
      <c r="H175">
        <v>12</v>
      </c>
      <c r="I175">
        <f>(5.7+6.2)/2</f>
        <v>5.95</v>
      </c>
      <c r="J175">
        <f t="shared" si="28"/>
        <v>2.9750000000000001</v>
      </c>
      <c r="K175">
        <f t="shared" si="33"/>
        <v>27.805058479678166</v>
      </c>
      <c r="L175">
        <v>0.53</v>
      </c>
      <c r="M175">
        <f t="shared" si="34"/>
        <v>8.435211983870454E-2</v>
      </c>
      <c r="N175">
        <f t="shared" si="29"/>
        <v>2.2353311757256706E-2</v>
      </c>
    </row>
    <row r="176" spans="1:14">
      <c r="A176" t="s">
        <v>42</v>
      </c>
      <c r="B176" t="s">
        <v>19</v>
      </c>
      <c r="C176">
        <v>3</v>
      </c>
      <c r="D176">
        <v>4</v>
      </c>
      <c r="E176" t="s">
        <v>29</v>
      </c>
      <c r="F176">
        <v>4.3499999999999996</v>
      </c>
      <c r="G176" t="s">
        <v>34</v>
      </c>
      <c r="H176">
        <v>10</v>
      </c>
      <c r="I176">
        <f>(3.3+5.2)/2</f>
        <v>4.25</v>
      </c>
      <c r="J176">
        <f t="shared" si="28"/>
        <v>2.125</v>
      </c>
      <c r="K176">
        <f t="shared" si="33"/>
        <v>14.186254326366409</v>
      </c>
      <c r="L176">
        <v>0.45</v>
      </c>
      <c r="M176">
        <f t="shared" si="34"/>
        <v>7.1619724391352904E-2</v>
      </c>
      <c r="N176">
        <f t="shared" si="29"/>
        <v>1.6114437988054401E-2</v>
      </c>
    </row>
    <row r="177" spans="1:14">
      <c r="A177" t="s">
        <v>42</v>
      </c>
      <c r="B177" t="s">
        <v>19</v>
      </c>
      <c r="C177">
        <v>3</v>
      </c>
      <c r="D177">
        <v>4</v>
      </c>
      <c r="E177" t="s">
        <v>20</v>
      </c>
      <c r="F177">
        <v>1.65</v>
      </c>
      <c r="G177" s="1" t="s">
        <v>41</v>
      </c>
      <c r="H177">
        <v>8.5</v>
      </c>
      <c r="I177">
        <f>(3.7+4.1)/2</f>
        <v>3.9</v>
      </c>
      <c r="J177">
        <f t="shared" si="28"/>
        <v>1.95</v>
      </c>
      <c r="K177">
        <f t="shared" si="33"/>
        <v>11.945906065275187</v>
      </c>
      <c r="L177">
        <v>0.52</v>
      </c>
      <c r="M177">
        <f t="shared" si="34"/>
        <v>8.2760570407785575E-2</v>
      </c>
      <c r="N177">
        <f t="shared" si="29"/>
        <v>2.1517748306024247E-2</v>
      </c>
    </row>
    <row r="178" spans="1:14">
      <c r="A178" t="s">
        <v>42</v>
      </c>
      <c r="B178" t="s">
        <v>19</v>
      </c>
      <c r="C178">
        <v>3</v>
      </c>
      <c r="D178">
        <v>5</v>
      </c>
      <c r="E178" t="s">
        <v>29</v>
      </c>
      <c r="F178">
        <v>8</v>
      </c>
      <c r="G178" s="1" t="s">
        <v>47</v>
      </c>
      <c r="H178">
        <v>21.5</v>
      </c>
      <c r="I178">
        <f>(10.2+9.7)/2</f>
        <v>9.9499999999999993</v>
      </c>
      <c r="J178">
        <f t="shared" si="28"/>
        <v>4.9749999999999996</v>
      </c>
      <c r="K178">
        <f t="shared" si="33"/>
        <v>77.756381671755861</v>
      </c>
      <c r="L178">
        <v>1.22</v>
      </c>
      <c r="M178">
        <f t="shared" si="34"/>
        <v>0.19416903057211232</v>
      </c>
      <c r="N178">
        <f t="shared" si="29"/>
        <v>0.11844310864898851</v>
      </c>
    </row>
    <row r="179" spans="1:14">
      <c r="A179" t="s">
        <v>42</v>
      </c>
      <c r="B179" t="s">
        <v>19</v>
      </c>
      <c r="C179">
        <v>3</v>
      </c>
      <c r="D179">
        <v>5</v>
      </c>
      <c r="E179" t="s">
        <v>23</v>
      </c>
      <c r="F179">
        <v>5</v>
      </c>
      <c r="G179" s="1" t="s">
        <v>39</v>
      </c>
      <c r="H179">
        <v>20</v>
      </c>
      <c r="I179">
        <f>(2.6+3.2)/2</f>
        <v>2.9000000000000004</v>
      </c>
      <c r="J179">
        <f t="shared" si="28"/>
        <v>1.4500000000000002</v>
      </c>
      <c r="K179">
        <f t="shared" si="33"/>
        <v>6.6051985541725413</v>
      </c>
      <c r="L179">
        <v>1.62</v>
      </c>
      <c r="M179">
        <f t="shared" si="34"/>
        <v>0.25783100780887047</v>
      </c>
      <c r="N179">
        <f t="shared" si="29"/>
        <v>0.20884311632518512</v>
      </c>
    </row>
    <row r="180" spans="1:14">
      <c r="A180" t="s">
        <v>42</v>
      </c>
      <c r="B180" t="s">
        <v>19</v>
      </c>
      <c r="C180">
        <v>3</v>
      </c>
      <c r="D180">
        <v>5</v>
      </c>
      <c r="E180" t="s">
        <v>25</v>
      </c>
      <c r="F180">
        <v>1.1000000000000001</v>
      </c>
      <c r="G180" s="1" t="s">
        <v>41</v>
      </c>
      <c r="H180">
        <v>7</v>
      </c>
      <c r="I180">
        <f>(5.4+3.7)/2</f>
        <v>4.5500000000000007</v>
      </c>
      <c r="J180">
        <f t="shared" si="28"/>
        <v>2.2750000000000004</v>
      </c>
      <c r="K180">
        <f t="shared" si="33"/>
        <v>16.259705477735679</v>
      </c>
      <c r="L180">
        <v>0.42</v>
      </c>
      <c r="M180">
        <f t="shared" si="34"/>
        <v>6.6845076098596037E-2</v>
      </c>
      <c r="N180">
        <f t="shared" si="29"/>
        <v>1.4037465980705167E-2</v>
      </c>
    </row>
    <row r="181" spans="1:14">
      <c r="A181" t="s">
        <v>42</v>
      </c>
      <c r="B181" t="s">
        <v>19</v>
      </c>
      <c r="C181">
        <v>3</v>
      </c>
      <c r="D181">
        <v>5</v>
      </c>
      <c r="E181" t="s">
        <v>20</v>
      </c>
      <c r="F181">
        <v>1.65</v>
      </c>
      <c r="G181" s="1" t="s">
        <v>41</v>
      </c>
      <c r="H181">
        <v>7</v>
      </c>
      <c r="I181">
        <f>(16+15.8)/2</f>
        <v>15.9</v>
      </c>
      <c r="J181">
        <f t="shared" si="28"/>
        <v>7.95</v>
      </c>
      <c r="K181">
        <f t="shared" si="33"/>
        <v>198.5565096885089</v>
      </c>
      <c r="L181">
        <v>0.27300000000000002</v>
      </c>
      <c r="M181">
        <f t="shared" si="34"/>
        <v>4.3449299464087432E-2</v>
      </c>
      <c r="N181">
        <f t="shared" si="29"/>
        <v>5.9308293768479351E-3</v>
      </c>
    </row>
    <row r="182" spans="1:14">
      <c r="A182" t="s">
        <v>42</v>
      </c>
      <c r="B182" t="s">
        <v>19</v>
      </c>
      <c r="C182">
        <v>4</v>
      </c>
      <c r="D182">
        <v>1</v>
      </c>
      <c r="E182" t="s">
        <v>29</v>
      </c>
      <c r="F182">
        <v>9.5</v>
      </c>
      <c r="G182" t="s">
        <v>31</v>
      </c>
      <c r="H182">
        <v>9.5</v>
      </c>
      <c r="I182">
        <v>4.0199999999999996</v>
      </c>
      <c r="J182">
        <f t="shared" si="28"/>
        <v>2.0099999999999998</v>
      </c>
      <c r="K182">
        <f t="shared" si="33"/>
        <v>12.692348479768119</v>
      </c>
      <c r="L182">
        <v>0.44</v>
      </c>
      <c r="M182">
        <f t="shared" si="34"/>
        <v>7.0028174960433953E-2</v>
      </c>
      <c r="N182">
        <f t="shared" si="29"/>
        <v>1.5406198491295472E-2</v>
      </c>
    </row>
    <row r="183" spans="1:14">
      <c r="A183" t="s">
        <v>42</v>
      </c>
      <c r="B183" t="s">
        <v>19</v>
      </c>
      <c r="C183">
        <v>4</v>
      </c>
      <c r="D183">
        <v>1</v>
      </c>
      <c r="E183" t="s">
        <v>25</v>
      </c>
      <c r="F183">
        <v>2.5</v>
      </c>
      <c r="G183" s="1" t="s">
        <v>44</v>
      </c>
      <c r="H183">
        <v>18</v>
      </c>
      <c r="I183">
        <v>10.18</v>
      </c>
      <c r="J183">
        <f t="shared" si="28"/>
        <v>5.09</v>
      </c>
      <c r="K183">
        <f t="shared" si="33"/>
        <v>81.392696628469707</v>
      </c>
      <c r="L183">
        <v>2.1</v>
      </c>
      <c r="M183">
        <f t="shared" si="34"/>
        <v>0.33422538049298023</v>
      </c>
      <c r="N183">
        <f t="shared" si="29"/>
        <v>0.35093664951762926</v>
      </c>
    </row>
    <row r="184" spans="1:14">
      <c r="A184" t="s">
        <v>42</v>
      </c>
      <c r="B184" t="s">
        <v>19</v>
      </c>
      <c r="C184">
        <v>4</v>
      </c>
      <c r="D184">
        <v>1</v>
      </c>
      <c r="E184" t="s">
        <v>23</v>
      </c>
      <c r="F184">
        <v>0.85</v>
      </c>
      <c r="G184" s="1" t="s">
        <v>39</v>
      </c>
      <c r="H184">
        <v>10.5</v>
      </c>
      <c r="I184">
        <v>4.2</v>
      </c>
      <c r="J184">
        <f t="shared" si="28"/>
        <v>2.1</v>
      </c>
      <c r="K184">
        <f t="shared" si="33"/>
        <v>13.854423602330987</v>
      </c>
      <c r="L184">
        <v>0.13</v>
      </c>
      <c r="M184">
        <f t="shared" si="34"/>
        <v>2.0690142601946394E-2</v>
      </c>
      <c r="N184">
        <f t="shared" si="29"/>
        <v>1.3448592691265155E-3</v>
      </c>
    </row>
    <row r="185" spans="1:14">
      <c r="A185" t="s">
        <v>42</v>
      </c>
      <c r="B185" t="s">
        <v>19</v>
      </c>
      <c r="C185">
        <v>4</v>
      </c>
      <c r="D185">
        <v>1</v>
      </c>
      <c r="E185" t="s">
        <v>20</v>
      </c>
      <c r="F185">
        <v>3.86</v>
      </c>
      <c r="G185" s="1" t="s">
        <v>39</v>
      </c>
      <c r="H185">
        <v>14</v>
      </c>
      <c r="I185">
        <f>(14.65+12.52)/2</f>
        <v>13.585000000000001</v>
      </c>
      <c r="J185">
        <f t="shared" si="28"/>
        <v>6.7925000000000004</v>
      </c>
      <c r="K185">
        <f t="shared" si="33"/>
        <v>144.94697856591264</v>
      </c>
      <c r="L185">
        <v>0.3</v>
      </c>
      <c r="M185">
        <f t="shared" si="34"/>
        <v>4.7746482927568598E-2</v>
      </c>
      <c r="N185">
        <f t="shared" si="29"/>
        <v>7.1619724391352897E-3</v>
      </c>
    </row>
    <row r="186" spans="1:14">
      <c r="A186" t="s">
        <v>42</v>
      </c>
      <c r="B186" t="s">
        <v>19</v>
      </c>
      <c r="C186">
        <v>4</v>
      </c>
      <c r="D186">
        <v>2</v>
      </c>
      <c r="E186" t="s">
        <v>25</v>
      </c>
      <c r="F186">
        <v>5.9</v>
      </c>
      <c r="G186" s="1" t="s">
        <v>44</v>
      </c>
      <c r="H186">
        <v>17.5</v>
      </c>
      <c r="I186">
        <v>8.5</v>
      </c>
      <c r="J186">
        <f t="shared" si="28"/>
        <v>4.25</v>
      </c>
      <c r="K186">
        <f t="shared" si="33"/>
        <v>56.745017305465637</v>
      </c>
      <c r="L186">
        <v>0.36</v>
      </c>
      <c r="M186">
        <f t="shared" si="34"/>
        <v>5.7295779513082318E-2</v>
      </c>
      <c r="N186">
        <f t="shared" si="29"/>
        <v>1.0313240312354817E-2</v>
      </c>
    </row>
    <row r="187" spans="1:14">
      <c r="A187" t="s">
        <v>42</v>
      </c>
      <c r="B187" t="s">
        <v>19</v>
      </c>
      <c r="C187">
        <v>4</v>
      </c>
      <c r="D187">
        <v>2</v>
      </c>
      <c r="E187" t="s">
        <v>23</v>
      </c>
      <c r="F187">
        <v>7.8</v>
      </c>
      <c r="G187" s="1" t="s">
        <v>44</v>
      </c>
      <c r="H187">
        <v>16</v>
      </c>
      <c r="I187">
        <v>12.8</v>
      </c>
      <c r="J187">
        <f t="shared" si="28"/>
        <v>6.4</v>
      </c>
      <c r="K187">
        <f t="shared" si="33"/>
        <v>128.67963509103794</v>
      </c>
      <c r="L187">
        <v>1.26</v>
      </c>
      <c r="M187">
        <f t="shared" si="34"/>
        <v>0.20053522829578813</v>
      </c>
      <c r="N187">
        <f t="shared" si="29"/>
        <v>0.12633719382634651</v>
      </c>
    </row>
    <row r="188" spans="1:14">
      <c r="A188" t="s">
        <v>42</v>
      </c>
      <c r="B188" t="s">
        <v>19</v>
      </c>
      <c r="C188">
        <v>4</v>
      </c>
      <c r="D188">
        <v>2</v>
      </c>
      <c r="E188" t="s">
        <v>20</v>
      </c>
      <c r="F188">
        <v>7</v>
      </c>
      <c r="G188" s="1" t="s">
        <v>44</v>
      </c>
      <c r="H188">
        <v>18</v>
      </c>
      <c r="I188">
        <v>10.65</v>
      </c>
      <c r="J188">
        <f t="shared" si="28"/>
        <v>5.3250000000000002</v>
      </c>
      <c r="K188">
        <f t="shared" si="33"/>
        <v>89.081823187947094</v>
      </c>
      <c r="L188">
        <v>1.44</v>
      </c>
      <c r="M188">
        <f t="shared" si="34"/>
        <v>0.22918311805232927</v>
      </c>
      <c r="N188">
        <f t="shared" si="29"/>
        <v>0.16501184499767707</v>
      </c>
    </row>
    <row r="189" spans="1:14">
      <c r="A189" t="s">
        <v>42</v>
      </c>
      <c r="B189" t="s">
        <v>19</v>
      </c>
      <c r="C189">
        <v>4</v>
      </c>
      <c r="D189">
        <v>2</v>
      </c>
      <c r="E189" t="s">
        <v>29</v>
      </c>
      <c r="F189">
        <v>2.9</v>
      </c>
      <c r="G189" s="1" t="s">
        <v>44</v>
      </c>
      <c r="H189">
        <v>16</v>
      </c>
      <c r="I189">
        <v>9.6999999999999993</v>
      </c>
      <c r="J189">
        <f t="shared" si="28"/>
        <v>4.8499999999999996</v>
      </c>
      <c r="K189">
        <f t="shared" si="33"/>
        <v>73.8981131940659</v>
      </c>
      <c r="L189">
        <v>1.63</v>
      </c>
      <c r="M189">
        <f t="shared" si="34"/>
        <v>0.25942255723978941</v>
      </c>
      <c r="N189">
        <f t="shared" si="29"/>
        <v>0.21142938415042836</v>
      </c>
    </row>
    <row r="190" spans="1:14">
      <c r="A190" t="s">
        <v>42</v>
      </c>
      <c r="B190" t="s">
        <v>19</v>
      </c>
      <c r="C190">
        <v>4</v>
      </c>
      <c r="D190">
        <v>3</v>
      </c>
      <c r="E190" t="s">
        <v>25</v>
      </c>
      <c r="F190">
        <v>0.65</v>
      </c>
      <c r="G190" s="1" t="s">
        <v>41</v>
      </c>
      <c r="H190">
        <v>6.5</v>
      </c>
      <c r="I190">
        <v>3</v>
      </c>
      <c r="J190">
        <f t="shared" si="28"/>
        <v>1.5</v>
      </c>
      <c r="K190">
        <f t="shared" si="33"/>
        <v>7.0685834705770345</v>
      </c>
      <c r="L190">
        <f>(0.42+0.16+0.54)/3</f>
        <v>0.37333333333333335</v>
      </c>
      <c r="M190">
        <f t="shared" si="34"/>
        <v>5.9417845420974266E-2</v>
      </c>
      <c r="N190">
        <f t="shared" si="29"/>
        <v>1.109133114524853E-2</v>
      </c>
    </row>
    <row r="191" spans="1:14">
      <c r="A191" t="s">
        <v>42</v>
      </c>
      <c r="B191" t="s">
        <v>19</v>
      </c>
      <c r="C191">
        <v>4</v>
      </c>
      <c r="D191">
        <v>3</v>
      </c>
      <c r="E191" t="s">
        <v>23</v>
      </c>
      <c r="F191">
        <v>1.65</v>
      </c>
      <c r="G191" s="1" t="s">
        <v>41</v>
      </c>
      <c r="H191">
        <v>5.5</v>
      </c>
      <c r="I191">
        <v>2.5499999999999998</v>
      </c>
      <c r="J191">
        <f t="shared" si="28"/>
        <v>1.2749999999999999</v>
      </c>
      <c r="K191">
        <f t="shared" si="33"/>
        <v>5.1070515574919071</v>
      </c>
      <c r="L191">
        <v>0.11</v>
      </c>
      <c r="M191">
        <f t="shared" si="34"/>
        <v>1.7507043740108488E-2</v>
      </c>
      <c r="N191">
        <f t="shared" si="29"/>
        <v>9.6288740570596703E-4</v>
      </c>
    </row>
    <row r="192" spans="1:14">
      <c r="A192" t="s">
        <v>42</v>
      </c>
      <c r="B192" t="s">
        <v>19</v>
      </c>
      <c r="C192">
        <v>4</v>
      </c>
      <c r="D192">
        <v>3</v>
      </c>
      <c r="E192" t="s">
        <v>20</v>
      </c>
      <c r="F192">
        <v>1.9</v>
      </c>
      <c r="G192" s="1" t="s">
        <v>41</v>
      </c>
      <c r="H192">
        <v>6</v>
      </c>
      <c r="I192">
        <v>3.335</v>
      </c>
      <c r="J192">
        <f t="shared" si="28"/>
        <v>1.6675</v>
      </c>
      <c r="K192">
        <f t="shared" si="33"/>
        <v>8.7353750878931837</v>
      </c>
      <c r="L192">
        <v>0.49</v>
      </c>
      <c r="M192">
        <f t="shared" si="34"/>
        <v>7.7985922115028722E-2</v>
      </c>
      <c r="N192">
        <f t="shared" si="29"/>
        <v>1.9106550918182037E-2</v>
      </c>
    </row>
    <row r="193" spans="1:14">
      <c r="A193" t="s">
        <v>42</v>
      </c>
      <c r="B193" t="s">
        <v>19</v>
      </c>
      <c r="C193">
        <v>4</v>
      </c>
      <c r="D193">
        <v>3</v>
      </c>
      <c r="E193" t="s">
        <v>29</v>
      </c>
      <c r="F193">
        <v>1.73</v>
      </c>
      <c r="G193" s="1" t="s">
        <v>41</v>
      </c>
      <c r="H193">
        <v>4.5</v>
      </c>
      <c r="I193">
        <v>2.5499999999999998</v>
      </c>
      <c r="J193">
        <f t="shared" si="28"/>
        <v>1.2749999999999999</v>
      </c>
      <c r="K193">
        <f t="shared" si="33"/>
        <v>5.1070515574919071</v>
      </c>
      <c r="L193">
        <v>0.19500000000000001</v>
      </c>
      <c r="M193">
        <f t="shared" si="34"/>
        <v>3.1035213902919592E-2</v>
      </c>
      <c r="N193">
        <f t="shared" si="29"/>
        <v>3.0259333555346605E-3</v>
      </c>
    </row>
    <row r="194" spans="1:14">
      <c r="A194" t="s">
        <v>42</v>
      </c>
      <c r="B194" t="s">
        <v>19</v>
      </c>
      <c r="C194">
        <v>4</v>
      </c>
      <c r="D194">
        <v>4</v>
      </c>
      <c r="E194" t="s">
        <v>23</v>
      </c>
      <c r="F194">
        <v>2.95</v>
      </c>
      <c r="G194" s="1" t="s">
        <v>38</v>
      </c>
      <c r="H194">
        <v>17</v>
      </c>
      <c r="I194">
        <v>9.0500000000000007</v>
      </c>
      <c r="J194">
        <f t="shared" ref="J194:J257" si="35">I194/2</f>
        <v>4.5250000000000004</v>
      </c>
      <c r="K194">
        <f t="shared" ref="K194:K225" si="36">PI() *(J194*J194)</f>
        <v>64.326073077659515</v>
      </c>
      <c r="L194">
        <v>1.28</v>
      </c>
      <c r="M194">
        <f t="shared" si="34"/>
        <v>0.20371832715762606</v>
      </c>
      <c r="N194">
        <f t="shared" ref="N194:N257" si="37">PI() *(M194*M194)</f>
        <v>0.13037972938088069</v>
      </c>
    </row>
    <row r="195" spans="1:14">
      <c r="A195" t="s">
        <v>42</v>
      </c>
      <c r="B195" t="s">
        <v>19</v>
      </c>
      <c r="C195">
        <v>4</v>
      </c>
      <c r="D195">
        <v>4</v>
      </c>
      <c r="E195" t="s">
        <v>20</v>
      </c>
      <c r="F195">
        <v>4.05</v>
      </c>
      <c r="G195" s="1" t="s">
        <v>38</v>
      </c>
      <c r="H195">
        <v>11.5</v>
      </c>
      <c r="I195">
        <v>5.05</v>
      </c>
      <c r="J195">
        <f t="shared" si="35"/>
        <v>2.5249999999999999</v>
      </c>
      <c r="K195">
        <f t="shared" si="36"/>
        <v>20.029616662043424</v>
      </c>
      <c r="L195">
        <v>0.22</v>
      </c>
      <c r="M195">
        <f t="shared" si="34"/>
        <v>3.5014087480216977E-2</v>
      </c>
      <c r="N195">
        <f t="shared" si="37"/>
        <v>3.8515496228238681E-3</v>
      </c>
    </row>
    <row r="196" spans="1:14">
      <c r="A196" t="s">
        <v>42</v>
      </c>
      <c r="B196" t="s">
        <v>19</v>
      </c>
      <c r="C196">
        <v>4</v>
      </c>
      <c r="D196">
        <v>4</v>
      </c>
      <c r="E196" t="s">
        <v>25</v>
      </c>
      <c r="F196">
        <v>3.4</v>
      </c>
      <c r="G196" s="1" t="s">
        <v>41</v>
      </c>
      <c r="H196">
        <v>5.5</v>
      </c>
      <c r="I196">
        <v>3.75</v>
      </c>
      <c r="J196">
        <f t="shared" si="35"/>
        <v>1.875</v>
      </c>
      <c r="K196">
        <f t="shared" si="36"/>
        <v>11.044661672776616</v>
      </c>
      <c r="L196">
        <v>0.3</v>
      </c>
      <c r="M196">
        <f t="shared" si="34"/>
        <v>4.7746482927568598E-2</v>
      </c>
      <c r="N196">
        <f t="shared" si="37"/>
        <v>7.1619724391352897E-3</v>
      </c>
    </row>
    <row r="197" spans="1:14">
      <c r="A197" t="s">
        <v>42</v>
      </c>
      <c r="B197" t="s">
        <v>19</v>
      </c>
      <c r="C197">
        <v>4</v>
      </c>
      <c r="D197">
        <v>4</v>
      </c>
      <c r="E197" t="s">
        <v>29</v>
      </c>
      <c r="F197">
        <v>2.06</v>
      </c>
      <c r="G197" s="1" t="s">
        <v>41</v>
      </c>
      <c r="H197">
        <v>4.5</v>
      </c>
      <c r="I197">
        <v>3.25</v>
      </c>
      <c r="J197">
        <f t="shared" si="35"/>
        <v>1.625</v>
      </c>
      <c r="K197">
        <f t="shared" si="36"/>
        <v>8.2957681008855477</v>
      </c>
      <c r="L197">
        <v>0.31</v>
      </c>
      <c r="M197">
        <f t="shared" si="34"/>
        <v>4.9338032358487556E-2</v>
      </c>
      <c r="N197">
        <f t="shared" si="37"/>
        <v>7.6473950155655709E-3</v>
      </c>
    </row>
    <row r="198" spans="1:14">
      <c r="A198" t="s">
        <v>42</v>
      </c>
      <c r="B198" t="s">
        <v>19</v>
      </c>
      <c r="C198">
        <v>4</v>
      </c>
      <c r="D198">
        <v>5</v>
      </c>
      <c r="E198" t="s">
        <v>23</v>
      </c>
      <c r="F198">
        <v>0.9</v>
      </c>
      <c r="G198" s="1" t="s">
        <v>48</v>
      </c>
      <c r="H198">
        <v>5.5</v>
      </c>
      <c r="I198">
        <v>5.0599999999999996</v>
      </c>
      <c r="J198">
        <f t="shared" si="35"/>
        <v>2.5299999999999998</v>
      </c>
      <c r="K198">
        <f t="shared" si="36"/>
        <v>20.109020416362902</v>
      </c>
      <c r="L198">
        <v>1.33</v>
      </c>
      <c r="M198">
        <f t="shared" si="34"/>
        <v>0.21167607431222082</v>
      </c>
      <c r="N198">
        <f t="shared" si="37"/>
        <v>0.14076458941762687</v>
      </c>
    </row>
    <row r="199" spans="1:14">
      <c r="A199" t="s">
        <v>42</v>
      </c>
      <c r="B199" t="s">
        <v>19</v>
      </c>
      <c r="C199">
        <v>4</v>
      </c>
      <c r="D199">
        <v>5</v>
      </c>
      <c r="E199" t="s">
        <v>25</v>
      </c>
      <c r="F199">
        <v>3.56</v>
      </c>
      <c r="G199" s="1" t="s">
        <v>38</v>
      </c>
      <c r="H199">
        <v>10.5</v>
      </c>
      <c r="I199">
        <v>4.3499999999999996</v>
      </c>
      <c r="J199">
        <f t="shared" si="35"/>
        <v>2.1749999999999998</v>
      </c>
      <c r="K199">
        <f t="shared" si="36"/>
        <v>14.861696746888212</v>
      </c>
      <c r="L199">
        <v>0.24</v>
      </c>
      <c r="M199">
        <f t="shared" si="34"/>
        <v>3.8197186342054879E-2</v>
      </c>
      <c r="N199">
        <f t="shared" si="37"/>
        <v>4.5836623610465846E-3</v>
      </c>
    </row>
    <row r="200" spans="1:14">
      <c r="A200" t="s">
        <v>42</v>
      </c>
      <c r="B200" t="s">
        <v>19</v>
      </c>
      <c r="C200">
        <v>4</v>
      </c>
      <c r="D200">
        <v>5</v>
      </c>
      <c r="E200" t="s">
        <v>20</v>
      </c>
      <c r="F200">
        <v>0.9</v>
      </c>
      <c r="G200" s="1" t="s">
        <v>38</v>
      </c>
      <c r="H200">
        <v>12</v>
      </c>
      <c r="I200">
        <v>4.93</v>
      </c>
      <c r="J200">
        <f t="shared" si="35"/>
        <v>2.4649999999999999</v>
      </c>
      <c r="K200">
        <f t="shared" si="36"/>
        <v>19.089023821558637</v>
      </c>
      <c r="L200">
        <v>0.25</v>
      </c>
      <c r="M200">
        <f t="shared" si="34"/>
        <v>3.9788735772973836E-2</v>
      </c>
      <c r="N200">
        <f t="shared" si="37"/>
        <v>4.9735919716217296E-3</v>
      </c>
    </row>
    <row r="201" spans="1:14">
      <c r="A201" t="s">
        <v>42</v>
      </c>
      <c r="B201" t="s">
        <v>19</v>
      </c>
      <c r="C201">
        <v>4</v>
      </c>
      <c r="D201">
        <v>5</v>
      </c>
      <c r="E201" t="s">
        <v>29</v>
      </c>
      <c r="F201">
        <v>0.7</v>
      </c>
      <c r="G201" s="1" t="s">
        <v>39</v>
      </c>
      <c r="H201">
        <v>9.5</v>
      </c>
      <c r="I201">
        <v>4.7699999999999996</v>
      </c>
      <c r="J201">
        <f t="shared" si="35"/>
        <v>2.3849999999999998</v>
      </c>
      <c r="K201">
        <f t="shared" si="36"/>
        <v>17.870085871965799</v>
      </c>
      <c r="L201">
        <v>1</v>
      </c>
      <c r="M201">
        <f t="shared" si="34"/>
        <v>0.15915494309189535</v>
      </c>
      <c r="N201">
        <f t="shared" si="37"/>
        <v>7.9577471545947673E-2</v>
      </c>
    </row>
    <row r="202" spans="1:14">
      <c r="A202" t="s">
        <v>42</v>
      </c>
      <c r="B202" t="s">
        <v>19</v>
      </c>
      <c r="C202">
        <v>5</v>
      </c>
      <c r="D202">
        <v>1</v>
      </c>
      <c r="E202" t="s">
        <v>23</v>
      </c>
      <c r="F202">
        <v>1.78</v>
      </c>
      <c r="G202" t="s">
        <v>45</v>
      </c>
      <c r="H202">
        <v>17</v>
      </c>
      <c r="I202">
        <v>11.05</v>
      </c>
      <c r="J202">
        <f t="shared" si="35"/>
        <v>5.5250000000000004</v>
      </c>
      <c r="K202">
        <f t="shared" si="36"/>
        <v>95.899079246236951</v>
      </c>
      <c r="L202">
        <v>1.82</v>
      </c>
      <c r="M202">
        <f t="shared" si="34"/>
        <v>0.28966199642724955</v>
      </c>
      <c r="N202">
        <f t="shared" si="37"/>
        <v>0.26359241674879708</v>
      </c>
    </row>
    <row r="203" spans="1:14">
      <c r="A203" t="s">
        <v>42</v>
      </c>
      <c r="B203" t="s">
        <v>19</v>
      </c>
      <c r="C203">
        <v>5</v>
      </c>
      <c r="D203">
        <v>1</v>
      </c>
      <c r="E203" t="s">
        <v>20</v>
      </c>
      <c r="F203">
        <v>2.2000000000000002</v>
      </c>
      <c r="G203" t="s">
        <v>45</v>
      </c>
      <c r="H203">
        <v>7</v>
      </c>
      <c r="I203">
        <v>7.85</v>
      </c>
      <c r="J203">
        <f t="shared" si="35"/>
        <v>3.9249999999999998</v>
      </c>
      <c r="K203">
        <f t="shared" si="36"/>
        <v>48.398198323959249</v>
      </c>
      <c r="L203">
        <v>0.46</v>
      </c>
      <c r="M203">
        <f t="shared" si="34"/>
        <v>7.3211273822271855E-2</v>
      </c>
      <c r="N203">
        <f t="shared" si="37"/>
        <v>1.6838592979122526E-2</v>
      </c>
    </row>
    <row r="204" spans="1:14">
      <c r="A204" t="s">
        <v>42</v>
      </c>
      <c r="B204" t="s">
        <v>19</v>
      </c>
      <c r="C204">
        <v>5</v>
      </c>
      <c r="D204">
        <v>1</v>
      </c>
      <c r="E204" t="s">
        <v>25</v>
      </c>
      <c r="F204">
        <v>1.9</v>
      </c>
      <c r="G204" s="1" t="s">
        <v>40</v>
      </c>
      <c r="H204">
        <v>9</v>
      </c>
      <c r="I204">
        <v>6.8</v>
      </c>
      <c r="J204">
        <f t="shared" si="35"/>
        <v>3.4</v>
      </c>
      <c r="K204">
        <f t="shared" si="36"/>
        <v>36.316811075498002</v>
      </c>
      <c r="L204">
        <v>0.38</v>
      </c>
      <c r="M204">
        <f t="shared" si="34"/>
        <v>6.0478878374920234E-2</v>
      </c>
      <c r="N204">
        <f t="shared" si="37"/>
        <v>1.1490986891234845E-2</v>
      </c>
    </row>
    <row r="205" spans="1:14">
      <c r="A205" t="s">
        <v>42</v>
      </c>
      <c r="B205" t="s">
        <v>19</v>
      </c>
      <c r="C205">
        <v>5</v>
      </c>
      <c r="D205">
        <v>1</v>
      </c>
      <c r="E205" t="s">
        <v>29</v>
      </c>
      <c r="F205">
        <v>2.1</v>
      </c>
      <c r="G205" s="1" t="s">
        <v>40</v>
      </c>
      <c r="H205">
        <v>9.5</v>
      </c>
      <c r="I205">
        <v>4.6500000000000004</v>
      </c>
      <c r="J205">
        <f t="shared" si="35"/>
        <v>2.3250000000000002</v>
      </c>
      <c r="K205">
        <f t="shared" si="36"/>
        <v>16.982271788061325</v>
      </c>
      <c r="L205">
        <v>0.4</v>
      </c>
      <c r="M205">
        <f t="shared" si="34"/>
        <v>6.3661977236758135E-2</v>
      </c>
      <c r="N205">
        <f t="shared" si="37"/>
        <v>1.2732395447351627E-2</v>
      </c>
    </row>
    <row r="206" spans="1:14">
      <c r="A206" t="s">
        <v>42</v>
      </c>
      <c r="B206" t="s">
        <v>19</v>
      </c>
      <c r="C206">
        <v>5</v>
      </c>
      <c r="D206">
        <v>2</v>
      </c>
      <c r="E206" t="s">
        <v>23</v>
      </c>
      <c r="F206">
        <v>1.3</v>
      </c>
      <c r="G206" t="s">
        <v>45</v>
      </c>
      <c r="H206">
        <v>12.5</v>
      </c>
      <c r="I206">
        <v>3.9</v>
      </c>
      <c r="J206">
        <f t="shared" si="35"/>
        <v>1.95</v>
      </c>
      <c r="K206">
        <f t="shared" si="36"/>
        <v>11.945906065275187</v>
      </c>
      <c r="L206">
        <v>0.4</v>
      </c>
      <c r="M206">
        <f t="shared" ref="M206:M234" si="38">(L206/PI())/2</f>
        <v>6.3661977236758135E-2</v>
      </c>
      <c r="N206">
        <f t="shared" si="37"/>
        <v>1.2732395447351627E-2</v>
      </c>
    </row>
    <row r="207" spans="1:14">
      <c r="A207" t="s">
        <v>42</v>
      </c>
      <c r="B207" t="s">
        <v>19</v>
      </c>
      <c r="C207">
        <v>5</v>
      </c>
      <c r="D207">
        <v>2</v>
      </c>
      <c r="E207" t="s">
        <v>25</v>
      </c>
      <c r="F207">
        <v>2.2000000000000002</v>
      </c>
      <c r="G207" s="1" t="s">
        <v>41</v>
      </c>
      <c r="H207">
        <v>6.5</v>
      </c>
      <c r="I207">
        <v>2.25</v>
      </c>
      <c r="J207">
        <f t="shared" si="35"/>
        <v>1.125</v>
      </c>
      <c r="K207">
        <f t="shared" si="36"/>
        <v>3.9760782021995817</v>
      </c>
      <c r="L207">
        <v>0.13</v>
      </c>
      <c r="M207">
        <f t="shared" si="38"/>
        <v>2.0690142601946394E-2</v>
      </c>
      <c r="N207">
        <f t="shared" si="37"/>
        <v>1.3448592691265155E-3</v>
      </c>
    </row>
    <row r="208" spans="1:14">
      <c r="A208" t="s">
        <v>42</v>
      </c>
      <c r="B208" t="s">
        <v>19</v>
      </c>
      <c r="C208">
        <v>5</v>
      </c>
      <c r="D208">
        <v>2</v>
      </c>
      <c r="E208" t="s">
        <v>20</v>
      </c>
      <c r="F208">
        <v>1.1000000000000001</v>
      </c>
      <c r="G208" s="1" t="s">
        <v>41</v>
      </c>
      <c r="H208">
        <v>9</v>
      </c>
      <c r="I208">
        <v>3.65</v>
      </c>
      <c r="J208">
        <f t="shared" si="35"/>
        <v>1.825</v>
      </c>
      <c r="K208">
        <f t="shared" si="36"/>
        <v>10.463467031862505</v>
      </c>
      <c r="L208">
        <v>0.46</v>
      </c>
      <c r="M208">
        <f t="shared" si="38"/>
        <v>7.3211273822271855E-2</v>
      </c>
      <c r="N208">
        <f t="shared" si="37"/>
        <v>1.6838592979122526E-2</v>
      </c>
    </row>
    <row r="209" spans="1:14">
      <c r="A209" t="s">
        <v>42</v>
      </c>
      <c r="B209" t="s">
        <v>19</v>
      </c>
      <c r="C209">
        <v>5</v>
      </c>
      <c r="D209">
        <v>2</v>
      </c>
      <c r="E209" t="s">
        <v>29</v>
      </c>
      <c r="F209">
        <v>3.2</v>
      </c>
      <c r="G209" s="1" t="s">
        <v>41</v>
      </c>
      <c r="H209">
        <v>7</v>
      </c>
      <c r="I209">
        <v>4.3</v>
      </c>
      <c r="J209">
        <f t="shared" si="35"/>
        <v>2.15</v>
      </c>
      <c r="K209">
        <f t="shared" si="36"/>
        <v>14.522012041218817</v>
      </c>
      <c r="L209">
        <v>0.3</v>
      </c>
      <c r="M209">
        <f t="shared" si="38"/>
        <v>4.7746482927568598E-2</v>
      </c>
      <c r="N209">
        <f t="shared" si="37"/>
        <v>7.1619724391352897E-3</v>
      </c>
    </row>
    <row r="210" spans="1:14">
      <c r="A210" t="s">
        <v>42</v>
      </c>
      <c r="B210" t="s">
        <v>19</v>
      </c>
      <c r="C210">
        <v>5</v>
      </c>
      <c r="D210">
        <v>3</v>
      </c>
      <c r="E210" t="s">
        <v>25</v>
      </c>
      <c r="F210">
        <v>6.3</v>
      </c>
      <c r="G210" t="s">
        <v>47</v>
      </c>
      <c r="H210">
        <v>19</v>
      </c>
      <c r="I210">
        <v>9.6</v>
      </c>
      <c r="J210">
        <f t="shared" si="35"/>
        <v>4.8</v>
      </c>
      <c r="K210">
        <f t="shared" si="36"/>
        <v>72.382294738708836</v>
      </c>
      <c r="L210">
        <v>1.51</v>
      </c>
      <c r="M210">
        <f t="shared" si="38"/>
        <v>0.24032396406876197</v>
      </c>
      <c r="N210">
        <f t="shared" si="37"/>
        <v>0.18144459287191528</v>
      </c>
    </row>
    <row r="211" spans="1:14">
      <c r="A211" t="s">
        <v>42</v>
      </c>
      <c r="B211" t="s">
        <v>19</v>
      </c>
      <c r="C211">
        <v>5</v>
      </c>
      <c r="D211">
        <v>3</v>
      </c>
      <c r="E211" t="s">
        <v>23</v>
      </c>
      <c r="F211">
        <v>6.9</v>
      </c>
      <c r="G211" s="1" t="s">
        <v>40</v>
      </c>
      <c r="H211">
        <v>6</v>
      </c>
      <c r="I211">
        <v>4.8499999999999996</v>
      </c>
      <c r="J211">
        <f t="shared" si="35"/>
        <v>2.4249999999999998</v>
      </c>
      <c r="K211">
        <f t="shared" si="36"/>
        <v>18.474528298516475</v>
      </c>
      <c r="L211">
        <v>0.28000000000000003</v>
      </c>
      <c r="M211">
        <f t="shared" si="38"/>
        <v>4.4563384065730703E-2</v>
      </c>
      <c r="N211">
        <f t="shared" si="37"/>
        <v>6.2388737692022998E-3</v>
      </c>
    </row>
    <row r="212" spans="1:14">
      <c r="A212" t="s">
        <v>42</v>
      </c>
      <c r="B212" t="s">
        <v>19</v>
      </c>
      <c r="C212">
        <v>5</v>
      </c>
      <c r="D212">
        <v>3</v>
      </c>
      <c r="E212" t="s">
        <v>20</v>
      </c>
      <c r="F212">
        <v>2.7</v>
      </c>
      <c r="G212" s="1" t="s">
        <v>40</v>
      </c>
      <c r="H212">
        <v>6</v>
      </c>
      <c r="I212">
        <v>2.75</v>
      </c>
      <c r="J212">
        <f t="shared" si="35"/>
        <v>1.375</v>
      </c>
      <c r="K212">
        <f t="shared" si="36"/>
        <v>5.9395736106932029</v>
      </c>
      <c r="L212">
        <v>0.1</v>
      </c>
      <c r="M212">
        <f t="shared" si="38"/>
        <v>1.5915494309189534E-2</v>
      </c>
      <c r="N212">
        <f t="shared" si="37"/>
        <v>7.9577471545947667E-4</v>
      </c>
    </row>
    <row r="213" spans="1:14">
      <c r="A213" t="s">
        <v>42</v>
      </c>
      <c r="B213" t="s">
        <v>19</v>
      </c>
      <c r="C213">
        <v>5</v>
      </c>
      <c r="D213">
        <v>3</v>
      </c>
      <c r="E213" t="s">
        <v>29</v>
      </c>
      <c r="F213">
        <v>6.24</v>
      </c>
      <c r="G213" t="s">
        <v>34</v>
      </c>
      <c r="H213">
        <v>8</v>
      </c>
      <c r="I213">
        <v>4.5999999999999996</v>
      </c>
      <c r="J213">
        <f t="shared" si="35"/>
        <v>2.2999999999999998</v>
      </c>
      <c r="K213">
        <f t="shared" si="36"/>
        <v>16.619025137490002</v>
      </c>
      <c r="L213">
        <v>0.94</v>
      </c>
      <c r="M213">
        <f t="shared" si="38"/>
        <v>0.14960564650638161</v>
      </c>
      <c r="N213">
        <f t="shared" si="37"/>
        <v>7.0314653857999357E-2</v>
      </c>
    </row>
    <row r="214" spans="1:14">
      <c r="A214" t="s">
        <v>42</v>
      </c>
      <c r="B214" t="s">
        <v>19</v>
      </c>
      <c r="C214">
        <v>5</v>
      </c>
      <c r="D214">
        <v>4</v>
      </c>
      <c r="E214" t="s">
        <v>29</v>
      </c>
      <c r="F214">
        <v>4.9000000000000004</v>
      </c>
      <c r="G214" t="s">
        <v>46</v>
      </c>
      <c r="H214">
        <v>21</v>
      </c>
      <c r="I214">
        <v>10.5</v>
      </c>
      <c r="J214">
        <f t="shared" si="35"/>
        <v>5.25</v>
      </c>
      <c r="K214">
        <f t="shared" si="36"/>
        <v>86.59014751456867</v>
      </c>
      <c r="L214">
        <v>2.0499999999999998</v>
      </c>
      <c r="M214">
        <f t="shared" si="38"/>
        <v>0.32626763333838543</v>
      </c>
      <c r="N214">
        <f t="shared" si="37"/>
        <v>0.33442432417184503</v>
      </c>
    </row>
    <row r="215" spans="1:14">
      <c r="A215" t="s">
        <v>42</v>
      </c>
      <c r="B215" t="s">
        <v>19</v>
      </c>
      <c r="C215">
        <v>5</v>
      </c>
      <c r="D215">
        <v>4</v>
      </c>
      <c r="E215" t="s">
        <v>23</v>
      </c>
      <c r="F215">
        <v>3.9</v>
      </c>
      <c r="G215" s="1" t="s">
        <v>40</v>
      </c>
      <c r="H215">
        <v>5.5</v>
      </c>
      <c r="I215">
        <v>2.85</v>
      </c>
      <c r="J215">
        <f t="shared" si="35"/>
        <v>1.425</v>
      </c>
      <c r="K215">
        <f t="shared" si="36"/>
        <v>6.3793965821957741</v>
      </c>
      <c r="L215">
        <v>0.27</v>
      </c>
      <c r="M215">
        <f t="shared" si="38"/>
        <v>4.2971834634811745E-2</v>
      </c>
      <c r="N215">
        <f t="shared" si="37"/>
        <v>5.8011976756995858E-3</v>
      </c>
    </row>
    <row r="216" spans="1:14">
      <c r="A216" t="s">
        <v>42</v>
      </c>
      <c r="B216" t="s">
        <v>19</v>
      </c>
      <c r="C216">
        <v>5</v>
      </c>
      <c r="D216">
        <v>4</v>
      </c>
      <c r="E216" t="s">
        <v>20</v>
      </c>
      <c r="F216">
        <v>4.46</v>
      </c>
      <c r="G216" s="1" t="s">
        <v>40</v>
      </c>
      <c r="H216">
        <v>13</v>
      </c>
      <c r="I216">
        <v>5.85</v>
      </c>
      <c r="J216">
        <f t="shared" si="35"/>
        <v>2.9249999999999998</v>
      </c>
      <c r="K216">
        <f t="shared" si="36"/>
        <v>26.878288646869169</v>
      </c>
      <c r="L216">
        <v>0.49</v>
      </c>
      <c r="M216">
        <f t="shared" si="38"/>
        <v>7.7985922115028722E-2</v>
      </c>
      <c r="N216">
        <f t="shared" si="37"/>
        <v>1.9106550918182037E-2</v>
      </c>
    </row>
    <row r="217" spans="1:14">
      <c r="A217" t="s">
        <v>42</v>
      </c>
      <c r="B217" t="s">
        <v>19</v>
      </c>
      <c r="C217">
        <v>5</v>
      </c>
      <c r="D217">
        <v>4</v>
      </c>
      <c r="E217" t="s">
        <v>25</v>
      </c>
      <c r="F217">
        <v>3</v>
      </c>
      <c r="G217" s="1" t="s">
        <v>41</v>
      </c>
      <c r="H217">
        <v>8</v>
      </c>
      <c r="I217">
        <v>7.05</v>
      </c>
      <c r="J217">
        <f t="shared" si="35"/>
        <v>3.5249999999999999</v>
      </c>
      <c r="K217">
        <f t="shared" si="36"/>
        <v>39.036252216261673</v>
      </c>
      <c r="L217">
        <v>0.44</v>
      </c>
      <c r="M217">
        <f t="shared" si="38"/>
        <v>7.0028174960433953E-2</v>
      </c>
      <c r="N217">
        <f t="shared" si="37"/>
        <v>1.5406198491295472E-2</v>
      </c>
    </row>
    <row r="218" spans="1:14">
      <c r="A218" t="s">
        <v>42</v>
      </c>
      <c r="B218" t="s">
        <v>19</v>
      </c>
      <c r="C218">
        <v>5</v>
      </c>
      <c r="D218">
        <v>5</v>
      </c>
      <c r="E218" t="s">
        <v>29</v>
      </c>
      <c r="F218">
        <v>1.3</v>
      </c>
      <c r="G218" s="1" t="s">
        <v>44</v>
      </c>
      <c r="H218">
        <v>22</v>
      </c>
      <c r="I218">
        <v>11.75</v>
      </c>
      <c r="J218">
        <f t="shared" si="35"/>
        <v>5.875</v>
      </c>
      <c r="K218">
        <f t="shared" si="36"/>
        <v>108.43403393406021</v>
      </c>
      <c r="L218">
        <v>2.6</v>
      </c>
      <c r="M218">
        <f t="shared" si="38"/>
        <v>0.41380285203892792</v>
      </c>
      <c r="N218">
        <f t="shared" si="37"/>
        <v>0.53794370765060628</v>
      </c>
    </row>
    <row r="219" spans="1:14">
      <c r="A219" t="s">
        <v>42</v>
      </c>
      <c r="B219" t="s">
        <v>19</v>
      </c>
      <c r="C219">
        <v>5</v>
      </c>
      <c r="D219">
        <v>5</v>
      </c>
      <c r="E219" t="s">
        <v>25</v>
      </c>
      <c r="F219">
        <v>1.9</v>
      </c>
      <c r="G219" s="1" t="s">
        <v>40</v>
      </c>
      <c r="H219">
        <v>6.5</v>
      </c>
      <c r="I219">
        <v>3</v>
      </c>
      <c r="J219">
        <f t="shared" si="35"/>
        <v>1.5</v>
      </c>
      <c r="K219">
        <f t="shared" si="36"/>
        <v>7.0685834705770345</v>
      </c>
      <c r="L219">
        <v>0.16</v>
      </c>
      <c r="M219">
        <f t="shared" si="38"/>
        <v>2.5464790894703257E-2</v>
      </c>
      <c r="N219">
        <f t="shared" si="37"/>
        <v>2.0371832715762607E-3</v>
      </c>
    </row>
    <row r="220" spans="1:14">
      <c r="A220" t="s">
        <v>42</v>
      </c>
      <c r="B220" t="s">
        <v>19</v>
      </c>
      <c r="C220">
        <v>5</v>
      </c>
      <c r="D220">
        <v>5</v>
      </c>
      <c r="E220" t="s">
        <v>23</v>
      </c>
      <c r="F220">
        <v>2.1</v>
      </c>
      <c r="G220" s="1" t="s">
        <v>40</v>
      </c>
      <c r="H220">
        <v>7.3</v>
      </c>
      <c r="I220">
        <v>3.75</v>
      </c>
      <c r="J220">
        <f t="shared" si="35"/>
        <v>1.875</v>
      </c>
      <c r="K220">
        <f t="shared" si="36"/>
        <v>11.044661672776616</v>
      </c>
      <c r="L220">
        <v>0.41</v>
      </c>
      <c r="M220">
        <f t="shared" si="38"/>
        <v>6.5253526667677086E-2</v>
      </c>
      <c r="N220">
        <f t="shared" si="37"/>
        <v>1.3376972966873802E-2</v>
      </c>
    </row>
    <row r="221" spans="1:14">
      <c r="A221" t="s">
        <v>42</v>
      </c>
      <c r="B221" t="s">
        <v>19</v>
      </c>
      <c r="C221">
        <v>5</v>
      </c>
      <c r="D221">
        <v>5</v>
      </c>
      <c r="E221" t="s">
        <v>20</v>
      </c>
      <c r="F221">
        <v>6.7</v>
      </c>
      <c r="G221" s="1" t="s">
        <v>41</v>
      </c>
      <c r="H221">
        <v>8.5</v>
      </c>
      <c r="I221">
        <v>3.5</v>
      </c>
      <c r="J221">
        <f t="shared" si="35"/>
        <v>1.75</v>
      </c>
      <c r="K221">
        <f t="shared" si="36"/>
        <v>9.6211275016187408</v>
      </c>
      <c r="L221">
        <v>0.24</v>
      </c>
      <c r="M221">
        <f t="shared" si="38"/>
        <v>3.8197186342054879E-2</v>
      </c>
      <c r="N221">
        <f t="shared" si="37"/>
        <v>4.5836623610465846E-3</v>
      </c>
    </row>
    <row r="222" spans="1:14">
      <c r="A222" t="s">
        <v>42</v>
      </c>
      <c r="B222" t="s">
        <v>19</v>
      </c>
      <c r="C222">
        <v>6</v>
      </c>
      <c r="D222">
        <v>1</v>
      </c>
      <c r="E222" t="s">
        <v>23</v>
      </c>
      <c r="F222">
        <v>2.35</v>
      </c>
      <c r="G222" t="s">
        <v>34</v>
      </c>
      <c r="H222">
        <v>6</v>
      </c>
      <c r="I222">
        <v>3.25</v>
      </c>
      <c r="J222">
        <f t="shared" si="35"/>
        <v>1.625</v>
      </c>
      <c r="K222">
        <f t="shared" si="36"/>
        <v>8.2957681008855477</v>
      </c>
      <c r="L222">
        <v>0.19</v>
      </c>
      <c r="M222">
        <f t="shared" si="38"/>
        <v>3.0239439187460117E-2</v>
      </c>
      <c r="N222">
        <f t="shared" si="37"/>
        <v>2.8727467228087111E-3</v>
      </c>
    </row>
    <row r="223" spans="1:14">
      <c r="A223" t="s">
        <v>42</v>
      </c>
      <c r="B223" t="s">
        <v>19</v>
      </c>
      <c r="C223">
        <v>6</v>
      </c>
      <c r="D223">
        <v>1</v>
      </c>
      <c r="E223" t="s">
        <v>29</v>
      </c>
      <c r="F223">
        <v>1.46</v>
      </c>
      <c r="G223" t="s">
        <v>34</v>
      </c>
      <c r="H223">
        <v>4.5</v>
      </c>
      <c r="I223">
        <v>3.6</v>
      </c>
      <c r="J223">
        <f t="shared" si="35"/>
        <v>1.8</v>
      </c>
      <c r="K223">
        <f t="shared" si="36"/>
        <v>10.178760197630931</v>
      </c>
      <c r="L223">
        <v>0.24</v>
      </c>
      <c r="M223">
        <f t="shared" si="38"/>
        <v>3.8197186342054879E-2</v>
      </c>
      <c r="N223">
        <f t="shared" si="37"/>
        <v>4.5836623610465846E-3</v>
      </c>
    </row>
    <row r="224" spans="1:14">
      <c r="A224" t="s">
        <v>42</v>
      </c>
      <c r="B224" t="s">
        <v>19</v>
      </c>
      <c r="C224">
        <v>6</v>
      </c>
      <c r="D224">
        <v>1</v>
      </c>
      <c r="E224" t="s">
        <v>25</v>
      </c>
      <c r="F224">
        <v>0.75</v>
      </c>
      <c r="G224" s="1" t="s">
        <v>41</v>
      </c>
      <c r="H224">
        <v>4.5</v>
      </c>
      <c r="I224">
        <v>3.1</v>
      </c>
      <c r="J224">
        <f t="shared" si="35"/>
        <v>1.55</v>
      </c>
      <c r="K224">
        <f t="shared" si="36"/>
        <v>7.5476763502494792</v>
      </c>
      <c r="L224">
        <v>0.32</v>
      </c>
      <c r="M224">
        <f t="shared" si="38"/>
        <v>5.0929581789406514E-2</v>
      </c>
      <c r="N224">
        <f t="shared" si="37"/>
        <v>8.148733086305043E-3</v>
      </c>
    </row>
    <row r="225" spans="1:14">
      <c r="A225" t="s">
        <v>42</v>
      </c>
      <c r="B225" t="s">
        <v>19</v>
      </c>
      <c r="C225">
        <v>6</v>
      </c>
      <c r="D225">
        <v>1</v>
      </c>
      <c r="E225" t="s">
        <v>20</v>
      </c>
      <c r="F225">
        <v>2.82</v>
      </c>
      <c r="G225" s="1" t="s">
        <v>41</v>
      </c>
      <c r="H225">
        <v>4</v>
      </c>
      <c r="I225">
        <v>2.95</v>
      </c>
      <c r="J225">
        <f t="shared" si="35"/>
        <v>1.4750000000000001</v>
      </c>
      <c r="K225">
        <f t="shared" si="36"/>
        <v>6.8349275169662942</v>
      </c>
      <c r="L225">
        <v>0.23</v>
      </c>
      <c r="M225">
        <f t="shared" si="38"/>
        <v>3.6605636911135928E-2</v>
      </c>
      <c r="N225">
        <f t="shared" si="37"/>
        <v>4.2096482447806314E-3</v>
      </c>
    </row>
    <row r="226" spans="1:14">
      <c r="A226" t="s">
        <v>42</v>
      </c>
      <c r="B226" t="s">
        <v>19</v>
      </c>
      <c r="C226">
        <v>6</v>
      </c>
      <c r="D226">
        <v>2</v>
      </c>
      <c r="E226" t="s">
        <v>29</v>
      </c>
      <c r="F226">
        <v>2</v>
      </c>
      <c r="G226" s="1" t="s">
        <v>39</v>
      </c>
      <c r="H226">
        <v>15</v>
      </c>
      <c r="I226">
        <v>12.3</v>
      </c>
      <c r="J226">
        <f t="shared" si="35"/>
        <v>6.15</v>
      </c>
      <c r="K226">
        <f t="shared" ref="K226:K257" si="39">PI() *(J226*J226)</f>
        <v>118.82288814039997</v>
      </c>
      <c r="L226">
        <v>1.6</v>
      </c>
      <c r="M226">
        <f t="shared" si="38"/>
        <v>0.25464790894703254</v>
      </c>
      <c r="N226">
        <f t="shared" si="37"/>
        <v>0.20371832715762603</v>
      </c>
    </row>
    <row r="227" spans="1:14">
      <c r="A227" t="s">
        <v>42</v>
      </c>
      <c r="B227" t="s">
        <v>19</v>
      </c>
      <c r="C227">
        <v>6</v>
      </c>
      <c r="D227">
        <v>2</v>
      </c>
      <c r="E227" t="s">
        <v>25</v>
      </c>
      <c r="F227">
        <v>2.6</v>
      </c>
      <c r="G227" s="1" t="s">
        <v>41</v>
      </c>
      <c r="H227">
        <v>5.5</v>
      </c>
      <c r="I227">
        <v>3.12</v>
      </c>
      <c r="J227">
        <f t="shared" si="35"/>
        <v>1.56</v>
      </c>
      <c r="K227">
        <f t="shared" si="39"/>
        <v>7.6453798817761216</v>
      </c>
      <c r="L227">
        <v>0.25</v>
      </c>
      <c r="M227">
        <f t="shared" si="38"/>
        <v>3.9788735772973836E-2</v>
      </c>
      <c r="N227">
        <f t="shared" si="37"/>
        <v>4.9735919716217296E-3</v>
      </c>
    </row>
    <row r="228" spans="1:14">
      <c r="A228" t="s">
        <v>42</v>
      </c>
      <c r="B228" t="s">
        <v>19</v>
      </c>
      <c r="C228">
        <v>6</v>
      </c>
      <c r="D228">
        <v>2</v>
      </c>
      <c r="E228" t="s">
        <v>23</v>
      </c>
      <c r="F228">
        <v>1.3</v>
      </c>
      <c r="G228" s="1" t="s">
        <v>41</v>
      </c>
      <c r="H228">
        <v>7</v>
      </c>
      <c r="I228">
        <v>2.9</v>
      </c>
      <c r="J228">
        <f t="shared" si="35"/>
        <v>1.45</v>
      </c>
      <c r="K228">
        <f t="shared" si="39"/>
        <v>6.6051985541725404</v>
      </c>
      <c r="L228">
        <v>0.22</v>
      </c>
      <c r="M228">
        <f t="shared" si="38"/>
        <v>3.5014087480216977E-2</v>
      </c>
      <c r="N228">
        <f t="shared" si="37"/>
        <v>3.8515496228238681E-3</v>
      </c>
    </row>
    <row r="229" spans="1:14">
      <c r="A229" t="s">
        <v>42</v>
      </c>
      <c r="B229" t="s">
        <v>19</v>
      </c>
      <c r="C229">
        <v>6</v>
      </c>
      <c r="D229">
        <v>2</v>
      </c>
      <c r="E229" t="s">
        <v>20</v>
      </c>
      <c r="F229">
        <v>1.5</v>
      </c>
      <c r="G229" s="1" t="s">
        <v>41</v>
      </c>
      <c r="H229">
        <v>4</v>
      </c>
      <c r="I229">
        <v>1.85</v>
      </c>
      <c r="J229">
        <f t="shared" si="35"/>
        <v>0.92500000000000004</v>
      </c>
      <c r="K229">
        <f t="shared" si="39"/>
        <v>2.6880252142277672</v>
      </c>
      <c r="L229">
        <v>0.26</v>
      </c>
      <c r="M229">
        <f t="shared" si="38"/>
        <v>4.1380285203892787E-2</v>
      </c>
      <c r="N229">
        <f t="shared" si="37"/>
        <v>5.3794370765060618E-3</v>
      </c>
    </row>
    <row r="230" spans="1:14">
      <c r="A230" t="s">
        <v>42</v>
      </c>
      <c r="B230" t="s">
        <v>19</v>
      </c>
      <c r="C230">
        <v>6</v>
      </c>
      <c r="D230">
        <v>3</v>
      </c>
      <c r="E230" t="s">
        <v>20</v>
      </c>
      <c r="F230">
        <v>1.9</v>
      </c>
      <c r="G230" s="1" t="s">
        <v>40</v>
      </c>
      <c r="H230">
        <v>9</v>
      </c>
      <c r="I230">
        <v>4.3</v>
      </c>
      <c r="J230">
        <f t="shared" si="35"/>
        <v>2.15</v>
      </c>
      <c r="K230">
        <f t="shared" si="39"/>
        <v>14.522012041218817</v>
      </c>
      <c r="L230">
        <v>0.52</v>
      </c>
      <c r="M230">
        <f t="shared" si="38"/>
        <v>8.2760570407785575E-2</v>
      </c>
      <c r="N230">
        <f t="shared" si="37"/>
        <v>2.1517748306024247E-2</v>
      </c>
    </row>
    <row r="231" spans="1:14">
      <c r="A231" t="s">
        <v>42</v>
      </c>
      <c r="B231" t="s">
        <v>19</v>
      </c>
      <c r="C231">
        <v>6</v>
      </c>
      <c r="D231">
        <v>3</v>
      </c>
      <c r="E231" t="s">
        <v>25</v>
      </c>
      <c r="F231">
        <v>1</v>
      </c>
      <c r="G231" s="1" t="s">
        <v>41</v>
      </c>
      <c r="H231">
        <v>4.2</v>
      </c>
      <c r="I231">
        <v>3.9</v>
      </c>
      <c r="J231">
        <f t="shared" si="35"/>
        <v>1.95</v>
      </c>
      <c r="K231">
        <f t="shared" si="39"/>
        <v>11.945906065275187</v>
      </c>
      <c r="L231">
        <v>0.23</v>
      </c>
      <c r="M231">
        <f t="shared" si="38"/>
        <v>3.6605636911135928E-2</v>
      </c>
      <c r="N231">
        <f t="shared" si="37"/>
        <v>4.2096482447806314E-3</v>
      </c>
    </row>
    <row r="232" spans="1:14">
      <c r="A232" t="s">
        <v>42</v>
      </c>
      <c r="B232" t="s">
        <v>19</v>
      </c>
      <c r="C232">
        <v>6</v>
      </c>
      <c r="D232">
        <v>3</v>
      </c>
      <c r="E232" t="s">
        <v>23</v>
      </c>
      <c r="F232">
        <v>3.3</v>
      </c>
      <c r="G232" s="1" t="s">
        <v>41</v>
      </c>
      <c r="H232">
        <v>7</v>
      </c>
      <c r="I232">
        <v>4.8</v>
      </c>
      <c r="J232">
        <f t="shared" si="35"/>
        <v>2.4</v>
      </c>
      <c r="K232">
        <f t="shared" si="39"/>
        <v>18.095573684677209</v>
      </c>
      <c r="L232">
        <v>0.4</v>
      </c>
      <c r="M232">
        <f t="shared" si="38"/>
        <v>6.3661977236758135E-2</v>
      </c>
      <c r="N232">
        <f t="shared" si="37"/>
        <v>1.2732395447351627E-2</v>
      </c>
    </row>
    <row r="233" spans="1:14">
      <c r="A233" t="s">
        <v>42</v>
      </c>
      <c r="B233" t="s">
        <v>19</v>
      </c>
      <c r="C233">
        <v>6</v>
      </c>
      <c r="D233">
        <v>3</v>
      </c>
      <c r="E233" t="s">
        <v>29</v>
      </c>
      <c r="F233">
        <v>1.5</v>
      </c>
      <c r="G233" s="1" t="s">
        <v>41</v>
      </c>
      <c r="H233">
        <v>10</v>
      </c>
      <c r="I233">
        <v>6.2</v>
      </c>
      <c r="J233">
        <f t="shared" si="35"/>
        <v>3.1</v>
      </c>
      <c r="K233">
        <f t="shared" si="39"/>
        <v>30.190705400997917</v>
      </c>
      <c r="L233">
        <v>0.92</v>
      </c>
      <c r="M233">
        <f t="shared" si="38"/>
        <v>0.14642254764454371</v>
      </c>
      <c r="N233">
        <f t="shared" si="37"/>
        <v>6.7354371916490102E-2</v>
      </c>
    </row>
    <row r="234" spans="1:14">
      <c r="A234" t="s">
        <v>42</v>
      </c>
      <c r="B234" t="s">
        <v>19</v>
      </c>
      <c r="C234">
        <v>6</v>
      </c>
      <c r="D234">
        <v>4</v>
      </c>
      <c r="E234" t="s">
        <v>29</v>
      </c>
      <c r="F234">
        <v>1.8</v>
      </c>
      <c r="G234" s="1" t="s">
        <v>32</v>
      </c>
      <c r="H234">
        <v>21</v>
      </c>
      <c r="I234">
        <v>8.3000000000000007</v>
      </c>
      <c r="J234">
        <f t="shared" si="35"/>
        <v>4.1500000000000004</v>
      </c>
      <c r="K234">
        <f t="shared" si="39"/>
        <v>54.106079476450226</v>
      </c>
      <c r="L234">
        <v>1.8</v>
      </c>
      <c r="M234">
        <f t="shared" si="38"/>
        <v>0.28647889756541162</v>
      </c>
      <c r="N234">
        <f t="shared" si="37"/>
        <v>0.25783100780887042</v>
      </c>
    </row>
    <row r="235" spans="1:14">
      <c r="A235" t="s">
        <v>42</v>
      </c>
      <c r="B235" t="s">
        <v>19</v>
      </c>
      <c r="C235">
        <v>6</v>
      </c>
      <c r="D235">
        <v>4</v>
      </c>
      <c r="E235" t="s">
        <v>25</v>
      </c>
      <c r="F235">
        <v>1.5</v>
      </c>
      <c r="G235" s="1" t="s">
        <v>32</v>
      </c>
      <c r="H235">
        <v>18</v>
      </c>
      <c r="I235">
        <v>6.2</v>
      </c>
      <c r="J235">
        <f t="shared" si="35"/>
        <v>3.1</v>
      </c>
      <c r="K235">
        <f t="shared" si="39"/>
        <v>30.190705400997917</v>
      </c>
      <c r="L235">
        <v>1.2</v>
      </c>
      <c r="M235">
        <f t="shared" ref="M235:M259" si="40">(L235/PI())/2</f>
        <v>0.19098593171027439</v>
      </c>
      <c r="N235">
        <f t="shared" si="37"/>
        <v>0.11459155902616464</v>
      </c>
    </row>
    <row r="236" spans="1:14">
      <c r="A236" t="s">
        <v>42</v>
      </c>
      <c r="B236" t="s">
        <v>19</v>
      </c>
      <c r="C236">
        <v>6</v>
      </c>
      <c r="D236">
        <v>4</v>
      </c>
      <c r="E236" t="s">
        <v>23</v>
      </c>
      <c r="F236">
        <v>1.6</v>
      </c>
      <c r="G236" s="1" t="s">
        <v>32</v>
      </c>
      <c r="H236">
        <v>16</v>
      </c>
      <c r="I236">
        <v>6.3</v>
      </c>
      <c r="J236">
        <f t="shared" si="35"/>
        <v>3.15</v>
      </c>
      <c r="K236">
        <f t="shared" si="39"/>
        <v>31.17245310524472</v>
      </c>
      <c r="L236">
        <v>0.97</v>
      </c>
      <c r="M236">
        <f t="shared" si="40"/>
        <v>0.15438029479913848</v>
      </c>
      <c r="N236">
        <f t="shared" si="37"/>
        <v>7.4874442977582167E-2</v>
      </c>
    </row>
    <row r="237" spans="1:14">
      <c r="A237" t="s">
        <v>42</v>
      </c>
      <c r="B237" t="s">
        <v>19</v>
      </c>
      <c r="C237">
        <v>6</v>
      </c>
      <c r="D237">
        <v>4</v>
      </c>
      <c r="E237" t="s">
        <v>20</v>
      </c>
      <c r="F237">
        <v>1.9</v>
      </c>
      <c r="G237" s="1" t="s">
        <v>38</v>
      </c>
      <c r="H237">
        <v>8</v>
      </c>
      <c r="I237">
        <v>3.15</v>
      </c>
      <c r="J237">
        <f t="shared" si="35"/>
        <v>1.575</v>
      </c>
      <c r="K237">
        <f t="shared" si="39"/>
        <v>7.7931132763111801</v>
      </c>
      <c r="L237">
        <v>0.3</v>
      </c>
      <c r="M237">
        <f>(L237/PI())/2</f>
        <v>4.7746482927568598E-2</v>
      </c>
      <c r="N237">
        <f t="shared" si="37"/>
        <v>7.1619724391352897E-3</v>
      </c>
    </row>
    <row r="238" spans="1:14">
      <c r="A238" t="s">
        <v>42</v>
      </c>
      <c r="B238" t="s">
        <v>19</v>
      </c>
      <c r="C238">
        <v>6</v>
      </c>
      <c r="D238">
        <v>5</v>
      </c>
      <c r="E238" t="s">
        <v>25</v>
      </c>
      <c r="F238">
        <v>3.9</v>
      </c>
      <c r="G238" s="1" t="s">
        <v>32</v>
      </c>
      <c r="H238">
        <v>22</v>
      </c>
      <c r="I238">
        <v>6.8</v>
      </c>
      <c r="J238">
        <f t="shared" si="35"/>
        <v>3.4</v>
      </c>
      <c r="K238">
        <f t="shared" si="39"/>
        <v>36.316811075498002</v>
      </c>
      <c r="L238">
        <v>1.1000000000000001</v>
      </c>
      <c r="M238">
        <f t="shared" si="40"/>
        <v>0.17507043740108488</v>
      </c>
      <c r="N238">
        <f t="shared" si="37"/>
        <v>9.6288740570596693E-2</v>
      </c>
    </row>
    <row r="239" spans="1:14">
      <c r="A239" t="s">
        <v>42</v>
      </c>
      <c r="B239" t="s">
        <v>19</v>
      </c>
      <c r="C239">
        <v>6</v>
      </c>
      <c r="D239">
        <v>5</v>
      </c>
      <c r="E239" t="s">
        <v>20</v>
      </c>
      <c r="F239">
        <v>4.2</v>
      </c>
      <c r="G239" s="1" t="s">
        <v>39</v>
      </c>
      <c r="H239">
        <v>11</v>
      </c>
      <c r="I239">
        <v>9.75</v>
      </c>
      <c r="J239">
        <f t="shared" si="35"/>
        <v>4.875</v>
      </c>
      <c r="K239">
        <f t="shared" si="39"/>
        <v>74.661912907969921</v>
      </c>
      <c r="L239">
        <v>1.3</v>
      </c>
      <c r="M239">
        <f>(L239/PI())/2</f>
        <v>0.20690142601946396</v>
      </c>
      <c r="N239">
        <f t="shared" si="37"/>
        <v>0.13448592691265157</v>
      </c>
    </row>
    <row r="240" spans="1:14">
      <c r="A240" t="s">
        <v>42</v>
      </c>
      <c r="B240" t="s">
        <v>19</v>
      </c>
      <c r="C240">
        <v>6</v>
      </c>
      <c r="D240">
        <v>5</v>
      </c>
      <c r="E240" t="s">
        <v>23</v>
      </c>
      <c r="F240">
        <v>3.1</v>
      </c>
      <c r="G240" s="1" t="s">
        <v>40</v>
      </c>
      <c r="H240">
        <v>9</v>
      </c>
      <c r="I240">
        <v>4.4000000000000004</v>
      </c>
      <c r="J240">
        <f t="shared" si="35"/>
        <v>2.2000000000000002</v>
      </c>
      <c r="K240">
        <f t="shared" si="39"/>
        <v>15.205308443374602</v>
      </c>
      <c r="L240">
        <v>0.4</v>
      </c>
      <c r="M240">
        <f>(L240/PI())/2</f>
        <v>6.3661977236758135E-2</v>
      </c>
      <c r="N240">
        <f t="shared" si="37"/>
        <v>1.2732395447351627E-2</v>
      </c>
    </row>
    <row r="241" spans="1:14">
      <c r="A241" t="s">
        <v>42</v>
      </c>
      <c r="B241" t="s">
        <v>19</v>
      </c>
      <c r="C241">
        <v>6</v>
      </c>
      <c r="D241">
        <v>5</v>
      </c>
      <c r="E241" t="s">
        <v>29</v>
      </c>
      <c r="F241">
        <v>1</v>
      </c>
      <c r="G241" s="1" t="s">
        <v>40</v>
      </c>
      <c r="H241">
        <v>9</v>
      </c>
      <c r="I241">
        <v>6.65</v>
      </c>
      <c r="J241">
        <f t="shared" si="35"/>
        <v>3.3250000000000002</v>
      </c>
      <c r="K241">
        <f t="shared" si="39"/>
        <v>34.732270280843657</v>
      </c>
      <c r="L241">
        <v>0.56999999999999995</v>
      </c>
      <c r="M241">
        <f>(L241/PI())/2</f>
        <v>9.0718317562380343E-2</v>
      </c>
      <c r="N241">
        <f t="shared" si="37"/>
        <v>2.58547205052784E-2</v>
      </c>
    </row>
    <row r="242" spans="1:14">
      <c r="A242" t="s">
        <v>42</v>
      </c>
      <c r="B242" t="s">
        <v>19</v>
      </c>
      <c r="C242">
        <v>7</v>
      </c>
      <c r="D242">
        <v>1</v>
      </c>
      <c r="E242" t="s">
        <v>23</v>
      </c>
      <c r="F242">
        <v>6.5</v>
      </c>
      <c r="G242" s="1" t="s">
        <v>32</v>
      </c>
      <c r="H242">
        <v>8.5</v>
      </c>
      <c r="I242">
        <v>4.25</v>
      </c>
      <c r="J242">
        <f t="shared" si="35"/>
        <v>2.125</v>
      </c>
      <c r="K242">
        <f t="shared" si="39"/>
        <v>14.186254326366409</v>
      </c>
      <c r="L242">
        <v>0.43</v>
      </c>
      <c r="M242">
        <f t="shared" si="40"/>
        <v>6.8436625529515002E-2</v>
      </c>
      <c r="N242">
        <f t="shared" si="37"/>
        <v>1.4713874488845726E-2</v>
      </c>
    </row>
    <row r="243" spans="1:14">
      <c r="A243" t="s">
        <v>42</v>
      </c>
      <c r="B243" t="s">
        <v>19</v>
      </c>
      <c r="C243">
        <v>7</v>
      </c>
      <c r="D243">
        <v>1</v>
      </c>
      <c r="E243" t="s">
        <v>20</v>
      </c>
      <c r="F243">
        <v>0.7</v>
      </c>
      <c r="G243" s="1" t="s">
        <v>32</v>
      </c>
      <c r="H243">
        <v>13</v>
      </c>
      <c r="I243">
        <v>6.15</v>
      </c>
      <c r="J243">
        <f t="shared" si="35"/>
        <v>3.0750000000000002</v>
      </c>
      <c r="K243">
        <f t="shared" si="39"/>
        <v>29.705722035099992</v>
      </c>
      <c r="L243">
        <v>0.88</v>
      </c>
      <c r="M243">
        <f t="shared" si="40"/>
        <v>0.14005634992086791</v>
      </c>
      <c r="N243">
        <f t="shared" si="37"/>
        <v>6.162479396518189E-2</v>
      </c>
    </row>
    <row r="244" spans="1:14">
      <c r="A244" t="s">
        <v>42</v>
      </c>
      <c r="B244" t="s">
        <v>19</v>
      </c>
      <c r="C244">
        <v>7</v>
      </c>
      <c r="D244">
        <v>1</v>
      </c>
      <c r="E244" t="s">
        <v>29</v>
      </c>
      <c r="F244">
        <v>3.75</v>
      </c>
      <c r="G244" s="1" t="s">
        <v>32</v>
      </c>
      <c r="H244">
        <v>6.5</v>
      </c>
      <c r="I244">
        <v>2.65</v>
      </c>
      <c r="J244">
        <f t="shared" si="35"/>
        <v>1.325</v>
      </c>
      <c r="K244">
        <f t="shared" si="39"/>
        <v>5.5154586024585806</v>
      </c>
      <c r="L244">
        <v>0.22</v>
      </c>
      <c r="M244">
        <f t="shared" si="40"/>
        <v>3.5014087480216977E-2</v>
      </c>
      <c r="N244">
        <f t="shared" si="37"/>
        <v>3.8515496228238681E-3</v>
      </c>
    </row>
    <row r="245" spans="1:14">
      <c r="A245" t="s">
        <v>42</v>
      </c>
      <c r="B245" t="s">
        <v>19</v>
      </c>
      <c r="C245">
        <v>7</v>
      </c>
      <c r="D245">
        <v>1</v>
      </c>
      <c r="E245" t="s">
        <v>25</v>
      </c>
      <c r="F245">
        <v>1.75</v>
      </c>
      <c r="G245" s="1" t="s">
        <v>40</v>
      </c>
      <c r="H245">
        <v>4</v>
      </c>
      <c r="I245">
        <v>2.8</v>
      </c>
      <c r="J245">
        <f t="shared" si="35"/>
        <v>1.4</v>
      </c>
      <c r="K245">
        <f t="shared" si="39"/>
        <v>6.1575216010359934</v>
      </c>
      <c r="L245">
        <v>0.17</v>
      </c>
      <c r="M245">
        <f>(L245/PI())/2</f>
        <v>2.7056340325622211E-2</v>
      </c>
      <c r="N245">
        <f t="shared" si="37"/>
        <v>2.2997889276778886E-3</v>
      </c>
    </row>
    <row r="246" spans="1:14">
      <c r="A246" t="s">
        <v>42</v>
      </c>
      <c r="B246" t="s">
        <v>19</v>
      </c>
      <c r="C246">
        <v>7</v>
      </c>
      <c r="D246">
        <v>2</v>
      </c>
      <c r="E246" t="s">
        <v>23</v>
      </c>
      <c r="F246">
        <v>3.1</v>
      </c>
      <c r="G246" s="1" t="s">
        <v>32</v>
      </c>
      <c r="H246">
        <v>7</v>
      </c>
      <c r="I246">
        <v>3.95</v>
      </c>
      <c r="J246">
        <f t="shared" si="35"/>
        <v>1.9750000000000001</v>
      </c>
      <c r="K246">
        <f t="shared" si="39"/>
        <v>12.254174844408688</v>
      </c>
      <c r="L246">
        <v>0.25</v>
      </c>
      <c r="M246">
        <f t="shared" si="40"/>
        <v>3.9788735772973836E-2</v>
      </c>
      <c r="N246">
        <f t="shared" si="37"/>
        <v>4.9735919716217296E-3</v>
      </c>
    </row>
    <row r="247" spans="1:14">
      <c r="A247" t="s">
        <v>42</v>
      </c>
      <c r="B247" t="s">
        <v>19</v>
      </c>
      <c r="C247">
        <v>7</v>
      </c>
      <c r="D247">
        <v>2</v>
      </c>
      <c r="E247" t="s">
        <v>20</v>
      </c>
      <c r="F247">
        <v>2.5</v>
      </c>
      <c r="G247" s="1" t="s">
        <v>32</v>
      </c>
      <c r="H247">
        <v>8</v>
      </c>
      <c r="I247">
        <v>5.05</v>
      </c>
      <c r="J247">
        <f t="shared" si="35"/>
        <v>2.5249999999999999</v>
      </c>
      <c r="K247">
        <f t="shared" si="39"/>
        <v>20.029616662043424</v>
      </c>
      <c r="L247">
        <v>0.55000000000000004</v>
      </c>
      <c r="M247">
        <f t="shared" si="40"/>
        <v>8.7535218700542441E-2</v>
      </c>
      <c r="N247">
        <f t="shared" si="37"/>
        <v>2.4072185142649173E-2</v>
      </c>
    </row>
    <row r="248" spans="1:14">
      <c r="A248" t="s">
        <v>42</v>
      </c>
      <c r="B248" t="s">
        <v>19</v>
      </c>
      <c r="C248">
        <v>7</v>
      </c>
      <c r="D248">
        <v>2</v>
      </c>
      <c r="E248" t="s">
        <v>29</v>
      </c>
      <c r="F248">
        <v>0.95</v>
      </c>
      <c r="G248" s="1" t="s">
        <v>32</v>
      </c>
      <c r="H248">
        <v>8</v>
      </c>
      <c r="I248">
        <v>4.6500000000000004</v>
      </c>
      <c r="J248">
        <f t="shared" si="35"/>
        <v>2.3250000000000002</v>
      </c>
      <c r="K248">
        <f t="shared" si="39"/>
        <v>16.982271788061325</v>
      </c>
      <c r="L248">
        <v>0.46</v>
      </c>
      <c r="M248">
        <f t="shared" si="40"/>
        <v>7.3211273822271855E-2</v>
      </c>
      <c r="N248">
        <f t="shared" si="37"/>
        <v>1.6838592979122526E-2</v>
      </c>
    </row>
    <row r="249" spans="1:14">
      <c r="A249" t="s">
        <v>42</v>
      </c>
      <c r="B249" t="s">
        <v>19</v>
      </c>
      <c r="C249">
        <v>7</v>
      </c>
      <c r="D249">
        <v>2</v>
      </c>
      <c r="E249" t="s">
        <v>25</v>
      </c>
      <c r="F249">
        <v>3.1</v>
      </c>
      <c r="G249" s="1" t="s">
        <v>41</v>
      </c>
      <c r="H249">
        <v>6</v>
      </c>
      <c r="I249">
        <v>2.5499999999999998</v>
      </c>
      <c r="J249">
        <f t="shared" si="35"/>
        <v>1.2749999999999999</v>
      </c>
      <c r="K249">
        <f t="shared" si="39"/>
        <v>5.1070515574919071</v>
      </c>
      <c r="L249">
        <v>0.33</v>
      </c>
      <c r="M249">
        <f>(L249/PI())/2</f>
        <v>5.2521131220325465E-2</v>
      </c>
      <c r="N249">
        <f t="shared" si="37"/>
        <v>8.6659866513537007E-3</v>
      </c>
    </row>
    <row r="250" spans="1:14">
      <c r="A250" t="s">
        <v>42</v>
      </c>
      <c r="B250" t="s">
        <v>19</v>
      </c>
      <c r="C250">
        <v>7</v>
      </c>
      <c r="D250">
        <v>3</v>
      </c>
      <c r="E250" t="s">
        <v>25</v>
      </c>
      <c r="F250">
        <v>7.3</v>
      </c>
      <c r="G250" t="s">
        <v>22</v>
      </c>
      <c r="H250">
        <v>8</v>
      </c>
      <c r="I250">
        <v>3.5</v>
      </c>
      <c r="J250">
        <f t="shared" si="35"/>
        <v>1.75</v>
      </c>
      <c r="K250">
        <f t="shared" si="39"/>
        <v>9.6211275016187408</v>
      </c>
      <c r="L250">
        <v>1.3</v>
      </c>
      <c r="M250">
        <f>(L250/PI())/2</f>
        <v>0.20690142601946396</v>
      </c>
      <c r="N250">
        <f t="shared" si="37"/>
        <v>0.13448592691265157</v>
      </c>
    </row>
    <row r="251" spans="1:14">
      <c r="A251" t="s">
        <v>42</v>
      </c>
      <c r="B251" t="s">
        <v>19</v>
      </c>
      <c r="C251">
        <v>7</v>
      </c>
      <c r="D251">
        <v>3</v>
      </c>
      <c r="E251" t="s">
        <v>20</v>
      </c>
      <c r="F251">
        <v>4.8</v>
      </c>
      <c r="G251" s="1" t="s">
        <v>24</v>
      </c>
      <c r="H251">
        <v>5</v>
      </c>
      <c r="I251">
        <v>2</v>
      </c>
      <c r="J251">
        <f t="shared" si="35"/>
        <v>1</v>
      </c>
      <c r="K251">
        <f t="shared" si="39"/>
        <v>3.1415926535897931</v>
      </c>
      <c r="L251">
        <v>0.28000000000000003</v>
      </c>
      <c r="M251">
        <f>(L251/PI())/2</f>
        <v>4.4563384065730703E-2</v>
      </c>
      <c r="N251">
        <f t="shared" si="37"/>
        <v>6.2388737692022998E-3</v>
      </c>
    </row>
    <row r="252" spans="1:14">
      <c r="A252" t="s">
        <v>42</v>
      </c>
      <c r="B252" t="s">
        <v>19</v>
      </c>
      <c r="C252">
        <v>7</v>
      </c>
      <c r="D252">
        <v>3</v>
      </c>
      <c r="E252" t="s">
        <v>29</v>
      </c>
      <c r="F252">
        <v>1.2</v>
      </c>
      <c r="G252" s="1" t="s">
        <v>24</v>
      </c>
      <c r="H252">
        <v>18</v>
      </c>
      <c r="I252">
        <v>4.4000000000000004</v>
      </c>
      <c r="J252">
        <f t="shared" si="35"/>
        <v>2.2000000000000002</v>
      </c>
      <c r="K252">
        <f t="shared" si="39"/>
        <v>15.205308443374602</v>
      </c>
      <c r="L252">
        <v>1.1499999999999999</v>
      </c>
      <c r="M252">
        <f>(L252/PI())/2</f>
        <v>0.18302818455567962</v>
      </c>
      <c r="N252">
        <f t="shared" si="37"/>
        <v>0.10524120611951578</v>
      </c>
    </row>
    <row r="253" spans="1:14">
      <c r="A253" t="s">
        <v>42</v>
      </c>
      <c r="B253" t="s">
        <v>19</v>
      </c>
      <c r="C253">
        <v>7</v>
      </c>
      <c r="D253">
        <v>3</v>
      </c>
      <c r="E253" t="s">
        <v>23</v>
      </c>
      <c r="F253">
        <v>3.5</v>
      </c>
      <c r="G253" s="1" t="s">
        <v>40</v>
      </c>
      <c r="H253">
        <v>5</v>
      </c>
      <c r="I253">
        <v>1.75</v>
      </c>
      <c r="J253">
        <f t="shared" si="35"/>
        <v>0.875</v>
      </c>
      <c r="K253">
        <f t="shared" si="39"/>
        <v>2.4052818754046852</v>
      </c>
      <c r="L253">
        <v>0.24</v>
      </c>
      <c r="M253">
        <f>(L253/PI())/2</f>
        <v>3.8197186342054879E-2</v>
      </c>
      <c r="N253">
        <f t="shared" si="37"/>
        <v>4.5836623610465846E-3</v>
      </c>
    </row>
    <row r="254" spans="1:14">
      <c r="A254" t="s">
        <v>42</v>
      </c>
      <c r="B254" t="s">
        <v>19</v>
      </c>
      <c r="C254">
        <v>7</v>
      </c>
      <c r="D254">
        <v>4</v>
      </c>
      <c r="E254" t="s">
        <v>25</v>
      </c>
      <c r="F254">
        <v>7.15</v>
      </c>
      <c r="G254" s="1" t="s">
        <v>32</v>
      </c>
      <c r="H254">
        <v>19</v>
      </c>
      <c r="I254">
        <v>11.5</v>
      </c>
      <c r="J254">
        <f t="shared" si="35"/>
        <v>5.75</v>
      </c>
      <c r="K254">
        <f t="shared" si="39"/>
        <v>103.86890710931253</v>
      </c>
      <c r="L254">
        <v>1.98</v>
      </c>
      <c r="M254">
        <f t="shared" si="40"/>
        <v>0.31512678732195276</v>
      </c>
      <c r="N254">
        <f t="shared" si="37"/>
        <v>0.3119755194487332</v>
      </c>
    </row>
    <row r="255" spans="1:14">
      <c r="A255" t="s">
        <v>42</v>
      </c>
      <c r="B255" t="s">
        <v>19</v>
      </c>
      <c r="C255">
        <v>7</v>
      </c>
      <c r="D255">
        <v>4</v>
      </c>
      <c r="E255" t="s">
        <v>20</v>
      </c>
      <c r="F255">
        <v>8.1999999999999993</v>
      </c>
      <c r="G255" s="1" t="s">
        <v>32</v>
      </c>
      <c r="H255">
        <v>18</v>
      </c>
      <c r="I255">
        <v>8.9</v>
      </c>
      <c r="J255">
        <f t="shared" si="35"/>
        <v>4.45</v>
      </c>
      <c r="K255">
        <f t="shared" si="39"/>
        <v>62.211388522711886</v>
      </c>
      <c r="L255">
        <v>1.34</v>
      </c>
      <c r="M255">
        <f t="shared" si="40"/>
        <v>0.21326762374313976</v>
      </c>
      <c r="N255">
        <f t="shared" si="37"/>
        <v>0.14288930790790363</v>
      </c>
    </row>
    <row r="256" spans="1:14">
      <c r="A256" t="s">
        <v>42</v>
      </c>
      <c r="B256" t="s">
        <v>19</v>
      </c>
      <c r="C256">
        <v>7</v>
      </c>
      <c r="D256">
        <v>4</v>
      </c>
      <c r="E256" t="s">
        <v>29</v>
      </c>
      <c r="F256">
        <v>1.7</v>
      </c>
      <c r="G256" s="1" t="s">
        <v>32</v>
      </c>
      <c r="H256">
        <v>20</v>
      </c>
      <c r="I256">
        <v>10.1</v>
      </c>
      <c r="J256">
        <f t="shared" si="35"/>
        <v>5.05</v>
      </c>
      <c r="K256">
        <f t="shared" si="39"/>
        <v>80.118466648173694</v>
      </c>
      <c r="L256">
        <v>1.96</v>
      </c>
      <c r="M256">
        <f t="shared" si="40"/>
        <v>0.31194368846011489</v>
      </c>
      <c r="N256">
        <f t="shared" si="37"/>
        <v>0.3057048146909126</v>
      </c>
    </row>
    <row r="257" spans="1:29">
      <c r="A257" t="s">
        <v>42</v>
      </c>
      <c r="B257" t="s">
        <v>19</v>
      </c>
      <c r="C257">
        <v>7</v>
      </c>
      <c r="D257">
        <v>4</v>
      </c>
      <c r="E257" t="s">
        <v>23</v>
      </c>
      <c r="F257">
        <v>5.0999999999999996</v>
      </c>
      <c r="G257" s="1" t="s">
        <v>39</v>
      </c>
      <c r="H257">
        <v>17</v>
      </c>
      <c r="I257">
        <v>11.75</v>
      </c>
      <c r="J257">
        <f t="shared" si="35"/>
        <v>5.875</v>
      </c>
      <c r="K257">
        <f t="shared" si="39"/>
        <v>108.43403393406021</v>
      </c>
      <c r="L257">
        <v>2.1</v>
      </c>
      <c r="M257">
        <f>(L257/PI())/2</f>
        <v>0.33422538049298023</v>
      </c>
      <c r="N257">
        <f t="shared" si="37"/>
        <v>0.35093664951762926</v>
      </c>
    </row>
    <row r="258" spans="1:29">
      <c r="A258" t="s">
        <v>42</v>
      </c>
      <c r="B258" t="s">
        <v>19</v>
      </c>
      <c r="C258">
        <v>7</v>
      </c>
      <c r="D258">
        <v>5</v>
      </c>
      <c r="E258" t="s">
        <v>23</v>
      </c>
      <c r="F258">
        <v>10.199999999999999</v>
      </c>
      <c r="G258" s="1" t="s">
        <v>32</v>
      </c>
      <c r="H258">
        <v>16</v>
      </c>
      <c r="I258">
        <v>8.6</v>
      </c>
      <c r="J258">
        <f t="shared" ref="J258:J268" si="41">I258/2</f>
        <v>4.3</v>
      </c>
      <c r="K258">
        <f>PI() *(J258*J258)</f>
        <v>58.088048164875268</v>
      </c>
      <c r="L258">
        <v>0.8</v>
      </c>
      <c r="M258">
        <f t="shared" si="40"/>
        <v>0.12732395447351627</v>
      </c>
      <c r="N258">
        <f>PI() *(M258*M258)</f>
        <v>5.0929581789406507E-2</v>
      </c>
    </row>
    <row r="259" spans="1:29">
      <c r="A259" t="s">
        <v>42</v>
      </c>
      <c r="B259" t="s">
        <v>19</v>
      </c>
      <c r="C259">
        <v>7</v>
      </c>
      <c r="D259">
        <v>5</v>
      </c>
      <c r="E259" t="s">
        <v>29</v>
      </c>
      <c r="F259">
        <v>5.7</v>
      </c>
      <c r="G259" s="1" t="s">
        <v>32</v>
      </c>
      <c r="H259">
        <v>18</v>
      </c>
      <c r="I259">
        <v>8.85</v>
      </c>
      <c r="J259">
        <f t="shared" si="41"/>
        <v>4.4249999999999998</v>
      </c>
      <c r="K259">
        <f>PI() *(J259*J259)</f>
        <v>61.514347652696635</v>
      </c>
      <c r="L259">
        <v>1.24</v>
      </c>
      <c r="M259">
        <f t="shared" si="40"/>
        <v>0.19735212943395022</v>
      </c>
      <c r="N259">
        <f>PI() *(M259*M259)</f>
        <v>0.12235832024904914</v>
      </c>
    </row>
    <row r="260" spans="1:29">
      <c r="A260" t="s">
        <v>42</v>
      </c>
      <c r="B260" t="s">
        <v>19</v>
      </c>
      <c r="C260">
        <v>7</v>
      </c>
      <c r="D260">
        <v>5</v>
      </c>
      <c r="E260" t="s">
        <v>25</v>
      </c>
      <c r="F260">
        <v>7.4</v>
      </c>
      <c r="G260" s="1" t="s">
        <v>36</v>
      </c>
      <c r="H260">
        <v>17</v>
      </c>
      <c r="I260">
        <v>11.45</v>
      </c>
      <c r="J260">
        <f t="shared" si="41"/>
        <v>5.7249999999999996</v>
      </c>
      <c r="K260">
        <f>PI() *(J260*J260)</f>
        <v>102.96766271681396</v>
      </c>
      <c r="L260">
        <v>1.43</v>
      </c>
      <c r="M260">
        <f t="shared" ref="M260:M268" si="42">(L260/PI())/2</f>
        <v>0.22759156862141033</v>
      </c>
      <c r="N260">
        <f>PI() *(M260*M260)</f>
        <v>0.16272797156430838</v>
      </c>
      <c r="P260" s="13" t="s">
        <v>49</v>
      </c>
    </row>
    <row r="261" spans="1:29">
      <c r="A261" t="s">
        <v>42</v>
      </c>
      <c r="B261" t="s">
        <v>19</v>
      </c>
      <c r="C261">
        <v>7</v>
      </c>
      <c r="D261">
        <v>5</v>
      </c>
      <c r="E261" t="s">
        <v>20</v>
      </c>
      <c r="F261">
        <v>3.2</v>
      </c>
      <c r="G261" s="1" t="s">
        <v>41</v>
      </c>
      <c r="H261">
        <v>5</v>
      </c>
      <c r="I261">
        <v>3.95</v>
      </c>
      <c r="J261">
        <f t="shared" si="41"/>
        <v>1.9750000000000001</v>
      </c>
      <c r="K261">
        <f>PI() *(J261*J261)</f>
        <v>12.254174844408688</v>
      </c>
      <c r="L261">
        <v>0.45</v>
      </c>
      <c r="M261">
        <f t="shared" si="42"/>
        <v>7.1619724391352904E-2</v>
      </c>
      <c r="N261">
        <f>PI() *(M261*M261)</f>
        <v>1.6114437988054401E-2</v>
      </c>
      <c r="P261" s="13"/>
      <c r="S261" s="13" t="s">
        <v>5</v>
      </c>
      <c r="T261" s="13" t="s">
        <v>12</v>
      </c>
      <c r="U261" s="13" t="s">
        <v>151</v>
      </c>
      <c r="V261" s="13" t="s">
        <v>152</v>
      </c>
      <c r="W261" s="13" t="s">
        <v>148</v>
      </c>
      <c r="X261" s="13" t="s">
        <v>149</v>
      </c>
      <c r="Y261" s="13" t="s">
        <v>150</v>
      </c>
      <c r="Z261" s="13" t="s">
        <v>14</v>
      </c>
      <c r="AA261" s="13" t="s">
        <v>15</v>
      </c>
      <c r="AB261" s="13" t="s">
        <v>153</v>
      </c>
      <c r="AC261" s="13" t="s">
        <v>17</v>
      </c>
    </row>
    <row r="262" spans="1:29">
      <c r="A262" t="s">
        <v>50</v>
      </c>
      <c r="B262" t="s">
        <v>19</v>
      </c>
      <c r="C262">
        <v>1</v>
      </c>
      <c r="D262">
        <v>1</v>
      </c>
      <c r="E262" t="s">
        <v>29</v>
      </c>
      <c r="F262">
        <v>5.75</v>
      </c>
      <c r="G262" s="1" t="s">
        <v>44</v>
      </c>
      <c r="H262">
        <v>23.5</v>
      </c>
      <c r="I262">
        <f>(11.8+10.5)/2</f>
        <v>11.15</v>
      </c>
      <c r="J262">
        <f t="shared" si="41"/>
        <v>5.5750000000000002</v>
      </c>
      <c r="K262">
        <f t="shared" ref="K262:K268" si="43">PI()*(J262*J262)</f>
        <v>97.642663168979269</v>
      </c>
      <c r="L262">
        <v>0.47</v>
      </c>
      <c r="M262">
        <f t="shared" si="42"/>
        <v>7.4802823253190806E-2</v>
      </c>
      <c r="N262">
        <f t="shared" ref="N262:N268" si="44">PI()*(M262*M262)</f>
        <v>1.7578663464499839E-2</v>
      </c>
      <c r="P262" s="13" t="s">
        <v>159</v>
      </c>
      <c r="Q262">
        <f>SUM(F262:F402)</f>
        <v>522.45999999999992</v>
      </c>
      <c r="S262" t="s">
        <v>22</v>
      </c>
      <c r="T262">
        <v>2</v>
      </c>
      <c r="U262">
        <f t="shared" ref="U262:U276" si="45">T262/140*100</f>
        <v>1.4285714285714286</v>
      </c>
      <c r="V262">
        <f>U262*738.249/100</f>
        <v>10.546414285714286</v>
      </c>
      <c r="W262">
        <f>SUM(N262:N263)/2</f>
        <v>2.9415812356959552E-2</v>
      </c>
      <c r="X262">
        <f>W262*V262</f>
        <v>0.31023134366732907</v>
      </c>
      <c r="Y262">
        <f>X262/47.729*100</f>
        <v>0.64998500632179401</v>
      </c>
      <c r="Z262">
        <v>2</v>
      </c>
      <c r="AA262">
        <f>Z262/35</f>
        <v>5.7142857142857141E-2</v>
      </c>
      <c r="AB262">
        <f>AA262/2.828*100</f>
        <v>2.0206102242877351</v>
      </c>
      <c r="AC262">
        <f>AB262+Y262+U262</f>
        <v>4.0991666591809581</v>
      </c>
    </row>
    <row r="263" spans="1:29">
      <c r="A263" t="s">
        <v>50</v>
      </c>
      <c r="B263" t="s">
        <v>19</v>
      </c>
      <c r="C263">
        <v>1</v>
      </c>
      <c r="D263">
        <v>1</v>
      </c>
      <c r="E263" t="s">
        <v>25</v>
      </c>
      <c r="F263">
        <v>6.5</v>
      </c>
      <c r="G263" s="1" t="s">
        <v>38</v>
      </c>
      <c r="H263">
        <v>9</v>
      </c>
      <c r="I263">
        <f>(2.5+3.5)/2</f>
        <v>3</v>
      </c>
      <c r="J263">
        <f t="shared" si="41"/>
        <v>1.5</v>
      </c>
      <c r="K263">
        <f t="shared" si="43"/>
        <v>7.0685834705770345</v>
      </c>
      <c r="L263">
        <v>0.72</v>
      </c>
      <c r="M263">
        <f t="shared" si="42"/>
        <v>0.11459155902616464</v>
      </c>
      <c r="N263">
        <f t="shared" si="44"/>
        <v>4.1252961249419268E-2</v>
      </c>
      <c r="P263" s="13" t="s">
        <v>160</v>
      </c>
      <c r="Q263">
        <f>Q262/140</f>
        <v>3.7318571428571423</v>
      </c>
      <c r="S263" s="1" t="s">
        <v>28</v>
      </c>
      <c r="T263">
        <v>10</v>
      </c>
      <c r="U263">
        <f t="shared" si="45"/>
        <v>7.1428571428571423</v>
      </c>
      <c r="V263">
        <f t="shared" ref="V263:V276" si="46">U263*738.249/100</f>
        <v>52.732071428571423</v>
      </c>
      <c r="W263">
        <f>SUM(N264:N273)/10</f>
        <v>7.2854766749746003E-2</v>
      </c>
      <c r="X263">
        <f t="shared" ref="X263:X275" si="47">W263*V263</f>
        <v>3.8417827641595164</v>
      </c>
      <c r="Y263">
        <f t="shared" ref="Y263:Y276" si="48">X263/47.729*100</f>
        <v>8.0491582982243841</v>
      </c>
      <c r="Z263">
        <v>8</v>
      </c>
      <c r="AA263">
        <f t="shared" ref="AA263:AA276" si="49">Z263/35</f>
        <v>0.22857142857142856</v>
      </c>
      <c r="AB263">
        <f t="shared" ref="AB263:AB276" si="50">AA263/2.828*100</f>
        <v>8.0824408971509403</v>
      </c>
      <c r="AC263">
        <f t="shared" ref="AC263:AC276" si="51">AB263+Y263+U263</f>
        <v>23.274456338232465</v>
      </c>
    </row>
    <row r="264" spans="1:29">
      <c r="A264" t="s">
        <v>50</v>
      </c>
      <c r="B264" t="s">
        <v>19</v>
      </c>
      <c r="C264">
        <v>1</v>
      </c>
      <c r="D264">
        <v>1</v>
      </c>
      <c r="E264" t="s">
        <v>23</v>
      </c>
      <c r="F264">
        <v>7.2</v>
      </c>
      <c r="G264" s="1" t="s">
        <v>38</v>
      </c>
      <c r="H264">
        <v>14</v>
      </c>
      <c r="I264">
        <f>(7.55+3.8)/2</f>
        <v>5.6749999999999998</v>
      </c>
      <c r="J264">
        <f t="shared" si="41"/>
        <v>2.8374999999999999</v>
      </c>
      <c r="K264">
        <f t="shared" si="43"/>
        <v>25.294238726066943</v>
      </c>
      <c r="L264">
        <v>0.85</v>
      </c>
      <c r="M264">
        <f t="shared" si="42"/>
        <v>0.13528170162811104</v>
      </c>
      <c r="N264">
        <f t="shared" si="44"/>
        <v>5.7494723191947185E-2</v>
      </c>
      <c r="P264" s="13" t="s">
        <v>27</v>
      </c>
      <c r="Q264">
        <f>Q263*Q263</f>
        <v>13.926757734693874</v>
      </c>
      <c r="S264" t="s">
        <v>31</v>
      </c>
      <c r="T264">
        <v>3</v>
      </c>
      <c r="U264">
        <f t="shared" si="45"/>
        <v>2.1428571428571428</v>
      </c>
      <c r="V264">
        <f t="shared" si="46"/>
        <v>15.819621428571429</v>
      </c>
      <c r="W264">
        <f>SUM(N274:N276)/3</f>
        <v>0.12225486953603941</v>
      </c>
      <c r="X264">
        <f t="shared" si="47"/>
        <v>1.9340257538595333</v>
      </c>
      <c r="Y264">
        <f t="shared" si="48"/>
        <v>4.0520977893095038</v>
      </c>
      <c r="Z264">
        <v>2</v>
      </c>
      <c r="AA264">
        <f t="shared" si="49"/>
        <v>5.7142857142857141E-2</v>
      </c>
      <c r="AB264">
        <f t="shared" si="50"/>
        <v>2.0206102242877351</v>
      </c>
      <c r="AC264">
        <f t="shared" si="51"/>
        <v>8.2155651564543817</v>
      </c>
    </row>
    <row r="265" spans="1:29">
      <c r="A265" t="s">
        <v>50</v>
      </c>
      <c r="B265" t="s">
        <v>19</v>
      </c>
      <c r="C265">
        <v>1</v>
      </c>
      <c r="D265">
        <v>1</v>
      </c>
      <c r="E265" t="s">
        <v>20</v>
      </c>
      <c r="F265">
        <v>4.45</v>
      </c>
      <c r="G265" s="1" t="s">
        <v>38</v>
      </c>
      <c r="H265">
        <v>3.5</v>
      </c>
      <c r="I265">
        <f>(2.8+3.1)/2</f>
        <v>2.95</v>
      </c>
      <c r="J265">
        <f t="shared" si="41"/>
        <v>1.4750000000000001</v>
      </c>
      <c r="K265">
        <f t="shared" si="43"/>
        <v>6.8349275169662942</v>
      </c>
      <c r="L265">
        <v>0.65</v>
      </c>
      <c r="M265">
        <f t="shared" si="42"/>
        <v>0.10345071300973198</v>
      </c>
      <c r="N265">
        <f t="shared" si="44"/>
        <v>3.3621481728162893E-2</v>
      </c>
      <c r="P265" s="14" t="s">
        <v>152</v>
      </c>
      <c r="Q265">
        <f>10000/Q264</f>
        <v>718.04221704010354</v>
      </c>
      <c r="S265" s="1" t="s">
        <v>32</v>
      </c>
      <c r="T265">
        <v>3</v>
      </c>
      <c r="U265">
        <f t="shared" si="45"/>
        <v>2.1428571428571428</v>
      </c>
      <c r="V265">
        <f t="shared" si="46"/>
        <v>15.819621428571429</v>
      </c>
      <c r="W265">
        <f>SUM(N277:N279)/3</f>
        <v>0.12155458778643506</v>
      </c>
      <c r="X265">
        <f t="shared" si="47"/>
        <v>1.922947561687455</v>
      </c>
      <c r="Y265">
        <f t="shared" si="48"/>
        <v>4.0288871790472349</v>
      </c>
      <c r="Z265">
        <v>3</v>
      </c>
      <c r="AA265">
        <f t="shared" si="49"/>
        <v>8.5714285714285715E-2</v>
      </c>
      <c r="AB265">
        <f t="shared" si="50"/>
        <v>3.0309153364316024</v>
      </c>
      <c r="AC265">
        <f t="shared" si="51"/>
        <v>9.2026596583359801</v>
      </c>
    </row>
    <row r="266" spans="1:29">
      <c r="A266" t="s">
        <v>50</v>
      </c>
      <c r="B266" t="s">
        <v>19</v>
      </c>
      <c r="C266">
        <v>1</v>
      </c>
      <c r="D266">
        <v>2</v>
      </c>
      <c r="E266" t="s">
        <v>25</v>
      </c>
      <c r="F266">
        <v>2.5499999999999998</v>
      </c>
      <c r="G266" s="1" t="s">
        <v>44</v>
      </c>
      <c r="H266">
        <v>24</v>
      </c>
      <c r="I266">
        <f>(12.2+9.5)/2</f>
        <v>10.85</v>
      </c>
      <c r="J266">
        <f t="shared" si="41"/>
        <v>5.4249999999999998</v>
      </c>
      <c r="K266">
        <f t="shared" si="43"/>
        <v>92.459035290556102</v>
      </c>
      <c r="L266">
        <v>0.7</v>
      </c>
      <c r="M266">
        <f t="shared" si="42"/>
        <v>0.11140846016432673</v>
      </c>
      <c r="N266">
        <f t="shared" si="44"/>
        <v>3.8992961057514354E-2</v>
      </c>
      <c r="S266" s="1" t="s">
        <v>24</v>
      </c>
      <c r="T266">
        <v>4</v>
      </c>
      <c r="U266">
        <f t="shared" si="45"/>
        <v>2.8571428571428572</v>
      </c>
      <c r="V266">
        <f t="shared" si="46"/>
        <v>21.092828571428573</v>
      </c>
      <c r="W266">
        <f>SUM(N280:N283)/4</f>
        <v>0.21555738697039151</v>
      </c>
      <c r="X266">
        <f t="shared" si="47"/>
        <v>4.5467150106715595</v>
      </c>
      <c r="Y266">
        <f t="shared" si="48"/>
        <v>9.5261057442468093</v>
      </c>
      <c r="Z266">
        <v>3</v>
      </c>
      <c r="AA266">
        <f t="shared" si="49"/>
        <v>8.5714285714285715E-2</v>
      </c>
      <c r="AB266">
        <f t="shared" si="50"/>
        <v>3.0309153364316024</v>
      </c>
      <c r="AC266">
        <f t="shared" si="51"/>
        <v>15.41416393782127</v>
      </c>
    </row>
    <row r="267" spans="1:29">
      <c r="A267" t="s">
        <v>50</v>
      </c>
      <c r="B267" t="s">
        <v>19</v>
      </c>
      <c r="C267">
        <v>1</v>
      </c>
      <c r="D267">
        <v>2</v>
      </c>
      <c r="E267" t="s">
        <v>23</v>
      </c>
      <c r="F267">
        <v>6.8</v>
      </c>
      <c r="G267" s="1" t="s">
        <v>38</v>
      </c>
      <c r="H267">
        <v>13</v>
      </c>
      <c r="I267">
        <v>5.5</v>
      </c>
      <c r="J267">
        <f t="shared" si="41"/>
        <v>2.75</v>
      </c>
      <c r="K267">
        <f t="shared" si="43"/>
        <v>23.758294442772812</v>
      </c>
      <c r="L267">
        <v>0.27</v>
      </c>
      <c r="M267">
        <f t="shared" si="42"/>
        <v>4.2971834634811745E-2</v>
      </c>
      <c r="N267">
        <f t="shared" si="44"/>
        <v>5.8011976756995858E-3</v>
      </c>
      <c r="S267" s="1" t="s">
        <v>35</v>
      </c>
      <c r="T267">
        <v>3</v>
      </c>
      <c r="U267">
        <f t="shared" si="45"/>
        <v>2.1428571428571428</v>
      </c>
      <c r="V267">
        <f t="shared" si="46"/>
        <v>15.819621428571429</v>
      </c>
      <c r="W267">
        <f>SUM(N284:N286)/3</f>
        <v>7.84126211529282E-2</v>
      </c>
      <c r="X267">
        <f t="shared" si="47"/>
        <v>1.2404579818613162</v>
      </c>
      <c r="Y267">
        <f t="shared" si="48"/>
        <v>2.5989607615104364</v>
      </c>
      <c r="Z267">
        <v>3</v>
      </c>
      <c r="AA267">
        <f t="shared" si="49"/>
        <v>8.5714285714285715E-2</v>
      </c>
      <c r="AB267">
        <f t="shared" si="50"/>
        <v>3.0309153364316024</v>
      </c>
      <c r="AC267">
        <f t="shared" si="51"/>
        <v>7.772733240799182</v>
      </c>
    </row>
    <row r="268" spans="1:29">
      <c r="A268" t="s">
        <v>50</v>
      </c>
      <c r="B268" t="s">
        <v>19</v>
      </c>
      <c r="C268">
        <v>1</v>
      </c>
      <c r="D268">
        <v>2</v>
      </c>
      <c r="E268" t="s">
        <v>20</v>
      </c>
      <c r="F268">
        <v>6.7</v>
      </c>
      <c r="G268" s="1" t="s">
        <v>38</v>
      </c>
      <c r="H268">
        <v>11.5</v>
      </c>
      <c r="I268">
        <v>6.45</v>
      </c>
      <c r="J268">
        <f t="shared" si="41"/>
        <v>3.2250000000000001</v>
      </c>
      <c r="K268">
        <f t="shared" si="43"/>
        <v>32.674527092742345</v>
      </c>
      <c r="L268">
        <v>1.65</v>
      </c>
      <c r="M268">
        <f t="shared" si="42"/>
        <v>0.26260565610162728</v>
      </c>
      <c r="N268">
        <f t="shared" si="44"/>
        <v>0.21664966628384247</v>
      </c>
      <c r="S268" s="1" t="s">
        <v>44</v>
      </c>
      <c r="T268">
        <v>24</v>
      </c>
      <c r="U268">
        <f t="shared" si="45"/>
        <v>17.142857142857142</v>
      </c>
      <c r="V268">
        <f t="shared" si="46"/>
        <v>126.55697142857143</v>
      </c>
      <c r="W268">
        <f>SUM(N287:N310)/24</f>
        <v>7.6245724869510853E-2</v>
      </c>
      <c r="X268">
        <f t="shared" si="47"/>
        <v>9.6494280238614039</v>
      </c>
      <c r="Y268">
        <f t="shared" si="48"/>
        <v>20.217117525742008</v>
      </c>
      <c r="Z268">
        <v>17</v>
      </c>
      <c r="AA268">
        <f t="shared" si="49"/>
        <v>0.48571428571428571</v>
      </c>
      <c r="AB268">
        <f t="shared" si="50"/>
        <v>17.175186906445745</v>
      </c>
      <c r="AC268">
        <f t="shared" si="51"/>
        <v>54.535161575044896</v>
      </c>
    </row>
    <row r="269" spans="1:29">
      <c r="A269" t="s">
        <v>50</v>
      </c>
      <c r="B269" t="s">
        <v>19</v>
      </c>
      <c r="C269">
        <v>1</v>
      </c>
      <c r="D269">
        <v>2</v>
      </c>
      <c r="E269" t="s">
        <v>29</v>
      </c>
      <c r="F269">
        <v>3.1</v>
      </c>
      <c r="G269" s="1" t="s">
        <v>38</v>
      </c>
      <c r="H269">
        <v>9</v>
      </c>
      <c r="I269">
        <v>6.6</v>
      </c>
      <c r="J269">
        <f t="shared" ref="J269:J281" si="52">I269/2</f>
        <v>3.3</v>
      </c>
      <c r="K269">
        <f t="shared" ref="K269:K281" si="53">PI()*(J269*J269)</f>
        <v>34.21194399759284</v>
      </c>
      <c r="L269">
        <v>0.77</v>
      </c>
      <c r="M269">
        <f t="shared" ref="M269:M281" si="54">(L269/PI())/2</f>
        <v>0.12254930618075942</v>
      </c>
      <c r="N269">
        <f t="shared" ref="N269:N281" si="55">PI()*(M269*M269)</f>
        <v>4.7181482879592382E-2</v>
      </c>
      <c r="S269" t="s">
        <v>51</v>
      </c>
      <c r="T269">
        <v>1</v>
      </c>
      <c r="U269">
        <f t="shared" si="45"/>
        <v>0.7142857142857143</v>
      </c>
      <c r="V269">
        <f t="shared" si="46"/>
        <v>5.2732071428571432</v>
      </c>
      <c r="W269">
        <f>N311</f>
        <v>6.4457751952217604E-2</v>
      </c>
      <c r="X269">
        <f t="shared" si="47"/>
        <v>0.33989907800694785</v>
      </c>
      <c r="Y269">
        <f t="shared" si="48"/>
        <v>0.71214372395597614</v>
      </c>
      <c r="Z269">
        <v>1</v>
      </c>
      <c r="AA269">
        <f t="shared" si="49"/>
        <v>2.8571428571428571E-2</v>
      </c>
      <c r="AB269">
        <f t="shared" si="50"/>
        <v>1.0103051121438675</v>
      </c>
      <c r="AC269">
        <f t="shared" si="51"/>
        <v>2.436734550385558</v>
      </c>
    </row>
    <row r="270" spans="1:29">
      <c r="A270" t="s">
        <v>50</v>
      </c>
      <c r="B270" t="s">
        <v>19</v>
      </c>
      <c r="C270">
        <v>1</v>
      </c>
      <c r="D270">
        <v>3</v>
      </c>
      <c r="E270" t="s">
        <v>23</v>
      </c>
      <c r="F270">
        <v>2.4500000000000002</v>
      </c>
      <c r="G270" s="1" t="s">
        <v>38</v>
      </c>
      <c r="H270">
        <v>19</v>
      </c>
      <c r="I270">
        <v>12.75</v>
      </c>
      <c r="J270">
        <f t="shared" si="52"/>
        <v>6.375</v>
      </c>
      <c r="K270">
        <f t="shared" si="53"/>
        <v>127.67628893729768</v>
      </c>
      <c r="L270">
        <v>0.53</v>
      </c>
      <c r="M270">
        <f t="shared" si="54"/>
        <v>8.435211983870454E-2</v>
      </c>
      <c r="N270">
        <f t="shared" si="55"/>
        <v>2.2353311757256706E-2</v>
      </c>
      <c r="S270" s="1" t="s">
        <v>38</v>
      </c>
      <c r="T270">
        <v>38</v>
      </c>
      <c r="U270">
        <f t="shared" si="45"/>
        <v>27.142857142857142</v>
      </c>
      <c r="V270">
        <f t="shared" si="46"/>
        <v>200.38187142857143</v>
      </c>
      <c r="W270">
        <f>SUM(N312:N349)/38</f>
        <v>4.0433900816226005E-2</v>
      </c>
      <c r="X270">
        <f t="shared" si="47"/>
        <v>8.1022207147126082</v>
      </c>
      <c r="Y270">
        <f t="shared" si="48"/>
        <v>16.975467147253472</v>
      </c>
      <c r="Z270">
        <v>22</v>
      </c>
      <c r="AA270">
        <f t="shared" si="49"/>
        <v>0.62857142857142856</v>
      </c>
      <c r="AB270">
        <f t="shared" si="50"/>
        <v>22.226712467165086</v>
      </c>
      <c r="AC270">
        <f t="shared" si="51"/>
        <v>66.345036757275693</v>
      </c>
    </row>
    <row r="271" spans="1:29">
      <c r="A271" t="s">
        <v>50</v>
      </c>
      <c r="B271" t="s">
        <v>19</v>
      </c>
      <c r="C271">
        <v>1</v>
      </c>
      <c r="D271">
        <v>3</v>
      </c>
      <c r="E271" t="s">
        <v>20</v>
      </c>
      <c r="F271">
        <v>3.15</v>
      </c>
      <c r="G271" s="1" t="s">
        <v>38</v>
      </c>
      <c r="H271">
        <v>16</v>
      </c>
      <c r="I271">
        <v>7.3</v>
      </c>
      <c r="J271">
        <f t="shared" si="52"/>
        <v>3.65</v>
      </c>
      <c r="K271">
        <f t="shared" si="53"/>
        <v>41.853868127450021</v>
      </c>
      <c r="L271">
        <v>1.61</v>
      </c>
      <c r="M271">
        <f t="shared" si="54"/>
        <v>0.25623945837795153</v>
      </c>
      <c r="N271">
        <f t="shared" si="55"/>
        <v>0.20627276399425101</v>
      </c>
      <c r="S271" s="1" t="s">
        <v>39</v>
      </c>
      <c r="T271">
        <v>16</v>
      </c>
      <c r="U271">
        <f t="shared" si="45"/>
        <v>11.428571428571429</v>
      </c>
      <c r="V271">
        <f t="shared" si="46"/>
        <v>84.371314285714291</v>
      </c>
      <c r="W271">
        <f>SUM(N350:N365)/16</f>
        <v>5.5165123797389387E-2</v>
      </c>
      <c r="X271">
        <f t="shared" si="47"/>
        <v>4.6543539975198769</v>
      </c>
      <c r="Y271">
        <f t="shared" si="48"/>
        <v>9.7516268883066424</v>
      </c>
      <c r="Z271">
        <v>11</v>
      </c>
      <c r="AA271">
        <f t="shared" si="49"/>
        <v>0.31428571428571428</v>
      </c>
      <c r="AB271">
        <f t="shared" si="50"/>
        <v>11.113356233582543</v>
      </c>
      <c r="AC271">
        <f t="shared" si="51"/>
        <v>32.293554550460613</v>
      </c>
    </row>
    <row r="272" spans="1:29">
      <c r="A272" t="s">
        <v>50</v>
      </c>
      <c r="B272" t="s">
        <v>19</v>
      </c>
      <c r="C272">
        <v>1</v>
      </c>
      <c r="D272">
        <v>3</v>
      </c>
      <c r="E272" t="s">
        <v>29</v>
      </c>
      <c r="F272">
        <v>4.0999999999999996</v>
      </c>
      <c r="G272" s="1" t="s">
        <v>38</v>
      </c>
      <c r="H272">
        <v>16</v>
      </c>
      <c r="I272">
        <v>3.18</v>
      </c>
      <c r="J272">
        <f t="shared" si="52"/>
        <v>1.59</v>
      </c>
      <c r="K272">
        <f t="shared" si="53"/>
        <v>7.9422603875403563</v>
      </c>
      <c r="L272">
        <v>0.9</v>
      </c>
      <c r="M272">
        <f t="shared" si="54"/>
        <v>0.14323944878270581</v>
      </c>
      <c r="N272">
        <f t="shared" si="55"/>
        <v>6.4457751952217604E-2</v>
      </c>
      <c r="S272" s="1" t="s">
        <v>30</v>
      </c>
      <c r="T272">
        <v>1</v>
      </c>
      <c r="U272">
        <f t="shared" si="45"/>
        <v>0.7142857142857143</v>
      </c>
      <c r="V272">
        <f t="shared" si="46"/>
        <v>5.2732071428571432</v>
      </c>
      <c r="W272">
        <f>N366</f>
        <v>0.15597184423005742</v>
      </c>
      <c r="X272">
        <f t="shared" si="47"/>
        <v>0.82247184307854049</v>
      </c>
      <c r="Y272">
        <f t="shared" si="48"/>
        <v>1.7232119740169298</v>
      </c>
      <c r="Z272">
        <v>1</v>
      </c>
      <c r="AA272">
        <f t="shared" si="49"/>
        <v>2.8571428571428571E-2</v>
      </c>
      <c r="AB272">
        <f t="shared" si="50"/>
        <v>1.0103051121438675</v>
      </c>
      <c r="AC272">
        <f t="shared" si="51"/>
        <v>3.447802800446512</v>
      </c>
    </row>
    <row r="273" spans="1:29">
      <c r="A273" t="s">
        <v>50</v>
      </c>
      <c r="B273" t="s">
        <v>19</v>
      </c>
      <c r="C273">
        <v>1</v>
      </c>
      <c r="D273">
        <v>3</v>
      </c>
      <c r="E273" t="s">
        <v>25</v>
      </c>
      <c r="F273">
        <v>2.7</v>
      </c>
      <c r="G273" s="1" t="s">
        <v>39</v>
      </c>
      <c r="H273">
        <v>7.5</v>
      </c>
      <c r="I273">
        <v>3.32</v>
      </c>
      <c r="J273">
        <f>I273/2</f>
        <v>1.66</v>
      </c>
      <c r="K273">
        <f>PI()*(J273*J273)</f>
        <v>8.6569727162320333</v>
      </c>
      <c r="L273">
        <v>0.67</v>
      </c>
      <c r="M273">
        <f>(L273/PI())/2</f>
        <v>0.10663381187156988</v>
      </c>
      <c r="N273">
        <f>PI()*(M273*M273)</f>
        <v>3.5722326976975909E-2</v>
      </c>
      <c r="S273" s="1" t="s">
        <v>40</v>
      </c>
      <c r="T273">
        <v>4</v>
      </c>
      <c r="U273">
        <f t="shared" si="45"/>
        <v>2.8571428571428572</v>
      </c>
      <c r="V273">
        <f t="shared" si="46"/>
        <v>21.092828571428573</v>
      </c>
      <c r="W273">
        <f>SUM(N367:N370)/4</f>
        <v>4.4814053101100433E-2</v>
      </c>
      <c r="X273">
        <f t="shared" si="47"/>
        <v>0.94525513965240848</v>
      </c>
      <c r="Y273">
        <f t="shared" si="48"/>
        <v>1.9804629044237434</v>
      </c>
      <c r="Z273">
        <v>6</v>
      </c>
      <c r="AA273">
        <f t="shared" si="49"/>
        <v>0.17142857142857143</v>
      </c>
      <c r="AB273">
        <f t="shared" si="50"/>
        <v>6.0618306728632048</v>
      </c>
      <c r="AC273">
        <f t="shared" si="51"/>
        <v>10.899436434429806</v>
      </c>
    </row>
    <row r="274" spans="1:29">
      <c r="A274" t="s">
        <v>50</v>
      </c>
      <c r="B274" t="s">
        <v>19</v>
      </c>
      <c r="C274">
        <v>1</v>
      </c>
      <c r="D274">
        <v>4</v>
      </c>
      <c r="E274" t="s">
        <v>25</v>
      </c>
      <c r="F274">
        <v>4</v>
      </c>
      <c r="G274" s="1" t="s">
        <v>44</v>
      </c>
      <c r="H274">
        <v>27</v>
      </c>
      <c r="I274">
        <v>9.5</v>
      </c>
      <c r="J274">
        <f>I274/2</f>
        <v>4.75</v>
      </c>
      <c r="K274">
        <f>PI()*(J274*J274)</f>
        <v>70.882184246619701</v>
      </c>
      <c r="L274">
        <v>0.42</v>
      </c>
      <c r="M274">
        <f>(L274/PI())/2</f>
        <v>6.6845076098596037E-2</v>
      </c>
      <c r="N274">
        <f>PI()*(M274*M274)</f>
        <v>1.4037465980705167E-2</v>
      </c>
      <c r="S274" t="s">
        <v>34</v>
      </c>
      <c r="T274">
        <v>11</v>
      </c>
      <c r="U274">
        <f t="shared" si="45"/>
        <v>7.8571428571428568</v>
      </c>
      <c r="V274">
        <f t="shared" si="46"/>
        <v>58.005278571428569</v>
      </c>
      <c r="W274">
        <f>SUM(N371:N381)/11</f>
        <v>6.5290421677212038E-2</v>
      </c>
      <c r="X274">
        <f t="shared" si="47"/>
        <v>3.7871890974327229</v>
      </c>
      <c r="Y274">
        <f t="shared" si="48"/>
        <v>7.9347757075001013</v>
      </c>
      <c r="Z274">
        <v>7</v>
      </c>
      <c r="AA274">
        <f t="shared" si="49"/>
        <v>0.2</v>
      </c>
      <c r="AB274">
        <f t="shared" si="50"/>
        <v>7.0721357850070738</v>
      </c>
      <c r="AC274">
        <f t="shared" si="51"/>
        <v>22.864054349650033</v>
      </c>
    </row>
    <row r="275" spans="1:29">
      <c r="A275" t="s">
        <v>50</v>
      </c>
      <c r="B275" t="s">
        <v>19</v>
      </c>
      <c r="C275">
        <v>1</v>
      </c>
      <c r="D275">
        <v>4</v>
      </c>
      <c r="E275" t="s">
        <v>23</v>
      </c>
      <c r="F275">
        <v>6.4</v>
      </c>
      <c r="G275" s="1" t="s">
        <v>44</v>
      </c>
      <c r="H275">
        <v>15</v>
      </c>
      <c r="I275">
        <v>1.25</v>
      </c>
      <c r="J275">
        <f>I275/2</f>
        <v>0.625</v>
      </c>
      <c r="K275">
        <f>PI()*(J275*J275)</f>
        <v>1.227184630308513</v>
      </c>
      <c r="L275">
        <v>2.1</v>
      </c>
      <c r="M275">
        <f>(L275/PI())/2</f>
        <v>0.33422538049298023</v>
      </c>
      <c r="N275">
        <f>PI()*(M275*M275)</f>
        <v>0.35093664951762926</v>
      </c>
      <c r="S275" s="1" t="s">
        <v>41</v>
      </c>
      <c r="T275">
        <v>20</v>
      </c>
      <c r="U275">
        <f t="shared" si="45"/>
        <v>14.285714285714285</v>
      </c>
      <c r="V275">
        <f t="shared" si="46"/>
        <v>105.46414285714285</v>
      </c>
      <c r="W275">
        <f>SUM(N382:N401)/20</f>
        <v>5.3408519499902218E-2</v>
      </c>
      <c r="X275">
        <f t="shared" si="47"/>
        <v>5.6326837303261872</v>
      </c>
      <c r="Y275">
        <f t="shared" si="48"/>
        <v>11.801386432412553</v>
      </c>
      <c r="Z275">
        <v>13</v>
      </c>
      <c r="AA275">
        <f t="shared" si="49"/>
        <v>0.37142857142857144</v>
      </c>
      <c r="AB275">
        <f t="shared" si="50"/>
        <v>13.133966457870278</v>
      </c>
      <c r="AC275">
        <f t="shared" si="51"/>
        <v>39.221067175997113</v>
      </c>
    </row>
    <row r="276" spans="1:29">
      <c r="A276" t="s">
        <v>50</v>
      </c>
      <c r="B276" t="s">
        <v>19</v>
      </c>
      <c r="C276">
        <v>1</v>
      </c>
      <c r="D276">
        <v>4</v>
      </c>
      <c r="E276" t="s">
        <v>29</v>
      </c>
      <c r="F276">
        <v>2.25</v>
      </c>
      <c r="G276" s="1" t="s">
        <v>38</v>
      </c>
      <c r="H276">
        <v>9.5</v>
      </c>
      <c r="I276">
        <v>4.42</v>
      </c>
      <c r="J276">
        <f t="shared" si="52"/>
        <v>2.21</v>
      </c>
      <c r="K276">
        <f t="shared" si="53"/>
        <v>15.343852679397909</v>
      </c>
      <c r="L276">
        <v>0.15</v>
      </c>
      <c r="M276">
        <f t="shared" si="54"/>
        <v>2.3873241463784299E-2</v>
      </c>
      <c r="N276">
        <f t="shared" si="55"/>
        <v>1.7904931097838224E-3</v>
      </c>
      <c r="S276" s="3" t="s">
        <v>154</v>
      </c>
      <c r="T276">
        <f>SUM(T262:T275)</f>
        <v>140</v>
      </c>
      <c r="U276">
        <f t="shared" si="45"/>
        <v>100</v>
      </c>
      <c r="V276">
        <f t="shared" si="46"/>
        <v>738.24900000000014</v>
      </c>
      <c r="X276">
        <f>SUM(X262:X275)</f>
        <v>47.729662040497402</v>
      </c>
      <c r="Y276">
        <f t="shared" si="48"/>
        <v>100.00138708227158</v>
      </c>
      <c r="Z276">
        <f>SUM(Z262:Z275)</f>
        <v>99</v>
      </c>
      <c r="AA276">
        <f t="shared" si="49"/>
        <v>2.8285714285714287</v>
      </c>
      <c r="AB276">
        <f t="shared" si="50"/>
        <v>100.02020610224289</v>
      </c>
      <c r="AC276">
        <f t="shared" si="51"/>
        <v>300.02159318451447</v>
      </c>
    </row>
    <row r="277" spans="1:29">
      <c r="A277" t="s">
        <v>50</v>
      </c>
      <c r="B277" t="s">
        <v>19</v>
      </c>
      <c r="C277">
        <v>1</v>
      </c>
      <c r="D277">
        <v>4</v>
      </c>
      <c r="E277" t="s">
        <v>20</v>
      </c>
      <c r="F277">
        <v>2.4300000000000002</v>
      </c>
      <c r="G277" s="1" t="s">
        <v>39</v>
      </c>
      <c r="H277">
        <v>4</v>
      </c>
      <c r="I277">
        <v>1.8</v>
      </c>
      <c r="J277">
        <f>I277/2</f>
        <v>0.9</v>
      </c>
      <c r="K277">
        <f>PI()*(J277*J277)</f>
        <v>2.5446900494077327</v>
      </c>
      <c r="L277">
        <v>0.65</v>
      </c>
      <c r="M277">
        <f>(L277/PI())/2</f>
        <v>0.10345071300973198</v>
      </c>
      <c r="N277">
        <f>PI()*(M277*M277)</f>
        <v>3.3621481728162893E-2</v>
      </c>
    </row>
    <row r="278" spans="1:29">
      <c r="A278" t="s">
        <v>50</v>
      </c>
      <c r="B278" t="s">
        <v>19</v>
      </c>
      <c r="C278">
        <v>1</v>
      </c>
      <c r="D278">
        <v>5</v>
      </c>
      <c r="E278" t="s">
        <v>23</v>
      </c>
      <c r="F278">
        <v>2.85</v>
      </c>
      <c r="G278" s="1" t="s">
        <v>44</v>
      </c>
      <c r="H278">
        <v>29</v>
      </c>
      <c r="I278">
        <v>14</v>
      </c>
      <c r="J278">
        <f>I278/2</f>
        <v>7</v>
      </c>
      <c r="K278">
        <f>PI()*(J278*J278)</f>
        <v>153.93804002589985</v>
      </c>
      <c r="L278">
        <v>2</v>
      </c>
      <c r="M278">
        <f>(L278/PI())/2</f>
        <v>0.31830988618379069</v>
      </c>
      <c r="N278">
        <f>PI()*(M278*M278)</f>
        <v>0.31830988618379069</v>
      </c>
    </row>
    <row r="279" spans="1:29">
      <c r="A279" t="s">
        <v>50</v>
      </c>
      <c r="B279" t="s">
        <v>19</v>
      </c>
      <c r="C279">
        <v>1</v>
      </c>
      <c r="D279">
        <v>5</v>
      </c>
      <c r="E279" t="s">
        <v>25</v>
      </c>
      <c r="F279">
        <v>5.9</v>
      </c>
      <c r="G279" s="1" t="s">
        <v>38</v>
      </c>
      <c r="H279">
        <v>9.5</v>
      </c>
      <c r="I279">
        <v>5.75</v>
      </c>
      <c r="J279">
        <f t="shared" si="52"/>
        <v>2.875</v>
      </c>
      <c r="K279">
        <f t="shared" si="53"/>
        <v>25.967226777328133</v>
      </c>
      <c r="L279">
        <v>0.4</v>
      </c>
      <c r="M279">
        <f t="shared" si="54"/>
        <v>6.3661977236758135E-2</v>
      </c>
      <c r="N279">
        <f t="shared" si="55"/>
        <v>1.2732395447351627E-2</v>
      </c>
    </row>
    <row r="280" spans="1:29">
      <c r="A280" t="s">
        <v>50</v>
      </c>
      <c r="B280" t="s">
        <v>19</v>
      </c>
      <c r="C280">
        <v>1</v>
      </c>
      <c r="D280">
        <v>5</v>
      </c>
      <c r="E280" t="s">
        <v>20</v>
      </c>
      <c r="F280">
        <v>11.9</v>
      </c>
      <c r="G280" s="1" t="s">
        <v>38</v>
      </c>
      <c r="H280">
        <v>11</v>
      </c>
      <c r="I280">
        <v>6.95</v>
      </c>
      <c r="J280">
        <f t="shared" si="52"/>
        <v>3.4750000000000001</v>
      </c>
      <c r="K280">
        <f t="shared" si="53"/>
        <v>37.936694787505246</v>
      </c>
      <c r="L280">
        <v>0.45</v>
      </c>
      <c r="M280">
        <f t="shared" si="54"/>
        <v>7.1619724391352904E-2</v>
      </c>
      <c r="N280">
        <f t="shared" si="55"/>
        <v>1.6114437988054401E-2</v>
      </c>
    </row>
    <row r="281" spans="1:29">
      <c r="A281" t="s">
        <v>50</v>
      </c>
      <c r="B281" t="s">
        <v>19</v>
      </c>
      <c r="C281">
        <v>1</v>
      </c>
      <c r="D281">
        <v>5</v>
      </c>
      <c r="E281" t="s">
        <v>29</v>
      </c>
      <c r="F281">
        <v>1.87</v>
      </c>
      <c r="G281" s="1" t="s">
        <v>38</v>
      </c>
      <c r="H281">
        <v>7.5</v>
      </c>
      <c r="I281">
        <v>5.47</v>
      </c>
      <c r="J281">
        <f t="shared" si="52"/>
        <v>2.7349999999999999</v>
      </c>
      <c r="K281">
        <f t="shared" si="53"/>
        <v>23.499819907198706</v>
      </c>
      <c r="L281">
        <v>2.2599999999999998</v>
      </c>
      <c r="M281">
        <f t="shared" si="54"/>
        <v>0.35969017138768344</v>
      </c>
      <c r="N281">
        <f t="shared" si="55"/>
        <v>0.40644989366808226</v>
      </c>
    </row>
    <row r="282" spans="1:29">
      <c r="A282" t="s">
        <v>50</v>
      </c>
      <c r="B282" t="s">
        <v>19</v>
      </c>
      <c r="C282">
        <v>2</v>
      </c>
      <c r="D282">
        <v>1</v>
      </c>
      <c r="E282" t="s">
        <v>29</v>
      </c>
      <c r="F282" s="4">
        <v>4.4000000000000004</v>
      </c>
      <c r="G282" s="1" t="s">
        <v>35</v>
      </c>
      <c r="H282" s="4">
        <v>15.5</v>
      </c>
      <c r="I282" s="4">
        <v>5.8</v>
      </c>
      <c r="J282" s="4">
        <v>2.9</v>
      </c>
      <c r="K282" s="4">
        <v>26.420794216690165</v>
      </c>
      <c r="L282">
        <v>1.91</v>
      </c>
      <c r="M282">
        <v>0.30398523045581866</v>
      </c>
      <c r="N282">
        <v>0.29030521622542937</v>
      </c>
    </row>
    <row r="283" spans="1:29">
      <c r="A283" t="s">
        <v>50</v>
      </c>
      <c r="B283" t="s">
        <v>19</v>
      </c>
      <c r="C283">
        <v>2</v>
      </c>
      <c r="D283">
        <v>1</v>
      </c>
      <c r="E283" t="s">
        <v>23</v>
      </c>
      <c r="F283" s="4">
        <v>9.23</v>
      </c>
      <c r="G283" s="1" t="s">
        <v>44</v>
      </c>
      <c r="H283" s="4">
        <v>17</v>
      </c>
      <c r="I283" s="4">
        <v>9.99</v>
      </c>
      <c r="J283" s="4">
        <v>4.9950000000000001</v>
      </c>
      <c r="K283" s="4">
        <v>78.382815246881677</v>
      </c>
      <c r="L283">
        <v>1.37</v>
      </c>
      <c r="M283">
        <v>0.21804176215940924</v>
      </c>
      <c r="N283">
        <v>0.14935999999999999</v>
      </c>
    </row>
    <row r="284" spans="1:29">
      <c r="A284" t="s">
        <v>50</v>
      </c>
      <c r="B284" t="s">
        <v>19</v>
      </c>
      <c r="C284">
        <v>2</v>
      </c>
      <c r="D284">
        <v>1</v>
      </c>
      <c r="E284" t="s">
        <v>20</v>
      </c>
      <c r="F284" s="4">
        <v>1.68</v>
      </c>
      <c r="G284" s="1" t="s">
        <v>44</v>
      </c>
      <c r="H284" s="4">
        <v>19</v>
      </c>
      <c r="I284" s="4">
        <v>8.5749999999999993</v>
      </c>
      <c r="J284" s="4">
        <v>4.2874999999999996</v>
      </c>
      <c r="K284" s="4">
        <v>57.750817828466488</v>
      </c>
      <c r="L284">
        <v>1.21</v>
      </c>
      <c r="M284">
        <v>0.19257703081232494</v>
      </c>
      <c r="N284">
        <v>0.1165088311931283</v>
      </c>
    </row>
    <row r="285" spans="1:29">
      <c r="A285" t="s">
        <v>50</v>
      </c>
      <c r="B285" t="s">
        <v>19</v>
      </c>
      <c r="C285">
        <v>2</v>
      </c>
      <c r="D285">
        <v>1</v>
      </c>
      <c r="E285" t="s">
        <v>25</v>
      </c>
      <c r="F285" s="4">
        <v>4.75</v>
      </c>
      <c r="G285" s="1" t="s">
        <v>38</v>
      </c>
      <c r="H285" s="4">
        <v>14</v>
      </c>
      <c r="I285" s="4">
        <v>7.75</v>
      </c>
      <c r="J285" s="4">
        <v>3.875</v>
      </c>
      <c r="K285" s="4">
        <v>47.172977189059239</v>
      </c>
      <c r="L285">
        <v>0.78</v>
      </c>
      <c r="M285">
        <v>0.12414056531703591</v>
      </c>
      <c r="N285">
        <v>4.8414707258998192E-2</v>
      </c>
    </row>
    <row r="286" spans="1:29">
      <c r="A286" t="s">
        <v>50</v>
      </c>
      <c r="B286" t="s">
        <v>19</v>
      </c>
      <c r="C286">
        <v>2</v>
      </c>
      <c r="D286">
        <v>2</v>
      </c>
      <c r="E286" t="s">
        <v>29</v>
      </c>
      <c r="F286" s="4">
        <v>4.8</v>
      </c>
      <c r="G286" s="1" t="s">
        <v>24</v>
      </c>
      <c r="H286" s="4">
        <v>16</v>
      </c>
      <c r="I286" s="4">
        <v>7.1</v>
      </c>
      <c r="J286" s="4">
        <v>3.55</v>
      </c>
      <c r="K286" s="4">
        <v>39.591921416865368</v>
      </c>
      <c r="L286">
        <v>0.94</v>
      </c>
      <c r="M286">
        <v>0.14960529666412017</v>
      </c>
      <c r="N286">
        <v>7.0314325006658102E-2</v>
      </c>
    </row>
    <row r="287" spans="1:29">
      <c r="A287" t="s">
        <v>50</v>
      </c>
      <c r="B287" t="s">
        <v>19</v>
      </c>
      <c r="C287">
        <v>2</v>
      </c>
      <c r="D287">
        <v>2</v>
      </c>
      <c r="E287" t="s">
        <v>20</v>
      </c>
      <c r="F287" s="4">
        <v>1.5</v>
      </c>
      <c r="G287" s="1" t="s">
        <v>44</v>
      </c>
      <c r="H287" s="4">
        <v>22</v>
      </c>
      <c r="I287" s="4">
        <v>8.65</v>
      </c>
      <c r="J287" s="4">
        <v>4.3250000000000002</v>
      </c>
      <c r="K287" s="4">
        <v>58.765454080805576</v>
      </c>
      <c r="L287">
        <v>1.03</v>
      </c>
      <c r="M287">
        <v>0.16392920804685512</v>
      </c>
      <c r="N287">
        <v>8.4423344725626542E-2</v>
      </c>
    </row>
    <row r="288" spans="1:29">
      <c r="A288" t="s">
        <v>50</v>
      </c>
      <c r="B288" t="s">
        <v>19</v>
      </c>
      <c r="C288">
        <v>2</v>
      </c>
      <c r="D288">
        <v>2</v>
      </c>
      <c r="E288" t="s">
        <v>23</v>
      </c>
      <c r="F288" s="4">
        <v>6.4</v>
      </c>
      <c r="G288" s="1" t="s">
        <v>38</v>
      </c>
      <c r="H288" s="4">
        <v>10</v>
      </c>
      <c r="I288" s="4">
        <v>4.0999999999999996</v>
      </c>
      <c r="J288" s="4">
        <v>2.0499999999999998</v>
      </c>
      <c r="K288" s="4">
        <v>13.202543126711104</v>
      </c>
      <c r="L288">
        <v>0.67</v>
      </c>
      <c r="M288">
        <v>0.10663356251591546</v>
      </c>
      <c r="N288">
        <v>3.5722159908882792E-2</v>
      </c>
    </row>
    <row r="289" spans="1:14">
      <c r="A289" t="s">
        <v>50</v>
      </c>
      <c r="B289" t="s">
        <v>19</v>
      </c>
      <c r="C289">
        <v>2</v>
      </c>
      <c r="D289">
        <v>2</v>
      </c>
      <c r="E289" t="s">
        <v>25</v>
      </c>
      <c r="F289" s="4">
        <v>1.7</v>
      </c>
      <c r="G289" s="1" t="s">
        <v>38</v>
      </c>
      <c r="H289" s="4">
        <v>12</v>
      </c>
      <c r="I289" s="4">
        <v>6.57</v>
      </c>
      <c r="J289" s="4">
        <v>3.2850000000000001</v>
      </c>
      <c r="K289" s="4">
        <v>33.901633183234516</v>
      </c>
      <c r="L289">
        <v>1</v>
      </c>
      <c r="M289">
        <v>0.15915457091927682</v>
      </c>
      <c r="N289">
        <v>7.9577099373764296E-2</v>
      </c>
    </row>
    <row r="290" spans="1:14">
      <c r="A290" t="s">
        <v>50</v>
      </c>
      <c r="B290" t="s">
        <v>19</v>
      </c>
      <c r="C290">
        <v>2</v>
      </c>
      <c r="D290">
        <v>3</v>
      </c>
      <c r="E290" t="s">
        <v>23</v>
      </c>
      <c r="F290" s="4">
        <v>2.8</v>
      </c>
      <c r="G290" s="1" t="s">
        <v>32</v>
      </c>
      <c r="H290" s="4">
        <v>22</v>
      </c>
      <c r="I290" s="4">
        <v>9.4499999999999993</v>
      </c>
      <c r="J290" s="4">
        <v>4.7249999999999996</v>
      </c>
      <c r="K290" s="4">
        <v>70.138019486800616</v>
      </c>
      <c r="L290">
        <v>1.31</v>
      </c>
      <c r="M290">
        <v>0.20849248790425262</v>
      </c>
      <c r="N290">
        <v>0.1365622602353169</v>
      </c>
    </row>
    <row r="291" spans="1:14">
      <c r="A291" t="s">
        <v>50</v>
      </c>
      <c r="B291" t="s">
        <v>19</v>
      </c>
      <c r="C291">
        <v>2</v>
      </c>
      <c r="D291">
        <v>3</v>
      </c>
      <c r="E291" t="s">
        <v>20</v>
      </c>
      <c r="F291" s="4">
        <v>5</v>
      </c>
      <c r="G291" s="1" t="s">
        <v>24</v>
      </c>
      <c r="H291" s="4">
        <v>20</v>
      </c>
      <c r="I291" s="4">
        <v>5.95</v>
      </c>
      <c r="J291" s="4">
        <v>2.9750000000000001</v>
      </c>
      <c r="K291" s="4">
        <v>27.805058479678156</v>
      </c>
      <c r="L291">
        <v>1.1299999999999999</v>
      </c>
      <c r="M291">
        <v>0.17984466513878278</v>
      </c>
      <c r="N291">
        <v>0.1016119981903596</v>
      </c>
    </row>
    <row r="292" spans="1:14">
      <c r="A292" t="s">
        <v>50</v>
      </c>
      <c r="B292" t="s">
        <v>19</v>
      </c>
      <c r="C292">
        <v>2</v>
      </c>
      <c r="D292">
        <v>3</v>
      </c>
      <c r="E292" t="s">
        <v>29</v>
      </c>
      <c r="F292" s="4">
        <v>2.2000000000000002</v>
      </c>
      <c r="G292" s="1" t="s">
        <v>24</v>
      </c>
      <c r="H292" s="4">
        <v>20</v>
      </c>
      <c r="I292" s="4">
        <v>6.9249999999999998</v>
      </c>
      <c r="J292" s="4">
        <v>3.4624999999999999</v>
      </c>
      <c r="K292" s="4">
        <v>37.664259799576755</v>
      </c>
      <c r="L292">
        <v>1.08</v>
      </c>
      <c r="M292">
        <v>0.17188693659281895</v>
      </c>
      <c r="N292">
        <v>9.2818728709558665E-2</v>
      </c>
    </row>
    <row r="293" spans="1:14">
      <c r="A293" t="s">
        <v>50</v>
      </c>
      <c r="B293" t="s">
        <v>19</v>
      </c>
      <c r="C293">
        <v>2</v>
      </c>
      <c r="D293">
        <v>3</v>
      </c>
      <c r="E293" t="s">
        <v>25</v>
      </c>
      <c r="F293" s="4">
        <v>4.8</v>
      </c>
      <c r="G293" s="1" t="s">
        <v>38</v>
      </c>
      <c r="H293" s="4">
        <v>6</v>
      </c>
      <c r="I293" s="4">
        <v>2.69</v>
      </c>
      <c r="J293" s="4">
        <v>1.345</v>
      </c>
      <c r="K293" s="4">
        <v>5.6832196501602752</v>
      </c>
      <c r="L293">
        <v>0.25</v>
      </c>
      <c r="M293">
        <v>3.9788642729819204E-2</v>
      </c>
      <c r="N293">
        <v>4.9735687108602685E-3</v>
      </c>
    </row>
    <row r="294" spans="1:14">
      <c r="A294" t="s">
        <v>50</v>
      </c>
      <c r="B294" t="s">
        <v>19</v>
      </c>
      <c r="C294">
        <v>2</v>
      </c>
      <c r="D294">
        <v>4</v>
      </c>
      <c r="E294" t="s">
        <v>23</v>
      </c>
      <c r="F294" s="4">
        <v>5.4</v>
      </c>
      <c r="G294" s="1" t="s">
        <v>24</v>
      </c>
      <c r="H294" s="4">
        <v>18</v>
      </c>
      <c r="I294" s="4">
        <v>7.3250000000000002</v>
      </c>
      <c r="J294" s="4">
        <v>3.6625000000000001</v>
      </c>
      <c r="K294" s="4">
        <v>42.14102933094221</v>
      </c>
      <c r="L294">
        <v>1.25</v>
      </c>
      <c r="M294">
        <v>0.19894321364909601</v>
      </c>
      <c r="N294">
        <v>0.12433921777150669</v>
      </c>
    </row>
    <row r="295" spans="1:14">
      <c r="A295" t="s">
        <v>50</v>
      </c>
      <c r="B295" t="s">
        <v>19</v>
      </c>
      <c r="C295">
        <v>2</v>
      </c>
      <c r="D295">
        <v>4</v>
      </c>
      <c r="E295" t="s">
        <v>25</v>
      </c>
      <c r="F295" s="4">
        <v>4.8</v>
      </c>
      <c r="G295" s="1" t="s">
        <v>44</v>
      </c>
      <c r="H295" s="4">
        <v>20</v>
      </c>
      <c r="I295" s="4">
        <v>5.8250000000000002</v>
      </c>
      <c r="J295" s="4">
        <v>2.9125000000000001</v>
      </c>
      <c r="K295" s="4">
        <v>26.649050557927541</v>
      </c>
      <c r="L295">
        <v>0.91</v>
      </c>
      <c r="M295">
        <v>0.14483065953654189</v>
      </c>
      <c r="N295">
        <v>6.589779599141421E-2</v>
      </c>
    </row>
    <row r="296" spans="1:14">
      <c r="A296" t="s">
        <v>50</v>
      </c>
      <c r="B296" t="s">
        <v>19</v>
      </c>
      <c r="C296">
        <v>2</v>
      </c>
      <c r="D296">
        <v>4</v>
      </c>
      <c r="E296" t="s">
        <v>20</v>
      </c>
      <c r="F296" s="4">
        <v>9.1999999999999993</v>
      </c>
      <c r="G296" s="1" t="s">
        <v>44</v>
      </c>
      <c r="H296" s="4">
        <v>16</v>
      </c>
      <c r="I296" s="4">
        <v>7.55</v>
      </c>
      <c r="J296" s="4">
        <v>3.7749999999999999</v>
      </c>
      <c r="K296" s="4">
        <v>44.769658809063046</v>
      </c>
      <c r="L296">
        <v>1.07</v>
      </c>
      <c r="M296">
        <v>0.17029539088362619</v>
      </c>
      <c r="N296">
        <v>9.1107821073022746E-2</v>
      </c>
    </row>
    <row r="297" spans="1:14">
      <c r="A297" t="s">
        <v>50</v>
      </c>
      <c r="B297" t="s">
        <v>19</v>
      </c>
      <c r="C297">
        <v>2</v>
      </c>
      <c r="D297">
        <v>4</v>
      </c>
      <c r="E297" t="s">
        <v>29</v>
      </c>
      <c r="F297" s="4">
        <v>3.15</v>
      </c>
      <c r="G297" s="1" t="s">
        <v>44</v>
      </c>
      <c r="H297" s="4">
        <v>18</v>
      </c>
      <c r="I297" s="4">
        <v>11.35</v>
      </c>
      <c r="J297" s="4">
        <v>5.6749999999999998</v>
      </c>
      <c r="K297" s="4">
        <v>101.1769549042678</v>
      </c>
      <c r="L297">
        <v>1.1499999999999999</v>
      </c>
      <c r="M297">
        <v>0.1830277565571683</v>
      </c>
      <c r="N297">
        <v>0.10524071392180323</v>
      </c>
    </row>
    <row r="298" spans="1:14">
      <c r="A298" t="s">
        <v>50</v>
      </c>
      <c r="B298" t="s">
        <v>19</v>
      </c>
      <c r="C298">
        <v>2</v>
      </c>
      <c r="D298">
        <v>5</v>
      </c>
      <c r="E298" t="s">
        <v>29</v>
      </c>
      <c r="F298" s="4">
        <v>7.4</v>
      </c>
      <c r="G298" s="1" t="s">
        <v>35</v>
      </c>
      <c r="H298" s="4">
        <v>24</v>
      </c>
      <c r="I298" s="4">
        <v>8.4600000000000009</v>
      </c>
      <c r="J298" s="4">
        <v>4.2300000000000004</v>
      </c>
      <c r="K298" s="4">
        <v>56.212203191416826</v>
      </c>
      <c r="L298">
        <v>1.55</v>
      </c>
      <c r="M298">
        <v>0.24668958492487905</v>
      </c>
      <c r="N298">
        <v>0.1911839812454687</v>
      </c>
    </row>
    <row r="299" spans="1:14">
      <c r="A299" t="s">
        <v>50</v>
      </c>
      <c r="B299" t="s">
        <v>19</v>
      </c>
      <c r="C299">
        <v>2</v>
      </c>
      <c r="D299">
        <v>5</v>
      </c>
      <c r="E299" t="s">
        <v>23</v>
      </c>
      <c r="F299" s="4">
        <v>6.1</v>
      </c>
      <c r="G299" s="1" t="s">
        <v>44</v>
      </c>
      <c r="H299" s="4">
        <v>22</v>
      </c>
      <c r="I299" s="4">
        <v>8.5500000000000007</v>
      </c>
      <c r="J299" s="4">
        <v>4.2750000000000004</v>
      </c>
      <c r="K299" s="4">
        <v>57.414569239761967</v>
      </c>
      <c r="L299">
        <v>0.87</v>
      </c>
      <c r="M299">
        <v>0.13846447669977083</v>
      </c>
      <c r="N299">
        <v>6.0231906516002194E-2</v>
      </c>
    </row>
    <row r="300" spans="1:14">
      <c r="A300" t="s">
        <v>50</v>
      </c>
      <c r="B300" t="s">
        <v>19</v>
      </c>
      <c r="C300">
        <v>2</v>
      </c>
      <c r="D300">
        <v>5</v>
      </c>
      <c r="E300" t="s">
        <v>20</v>
      </c>
      <c r="F300" s="4">
        <v>3.7</v>
      </c>
      <c r="G300" s="1" t="s">
        <v>44</v>
      </c>
      <c r="H300" s="4">
        <v>18</v>
      </c>
      <c r="I300" s="4">
        <v>6.1</v>
      </c>
      <c r="J300" s="4">
        <v>3.05</v>
      </c>
      <c r="K300" s="4">
        <v>29.224665660019046</v>
      </c>
      <c r="L300">
        <v>0.88</v>
      </c>
      <c r="M300">
        <v>0.14005602240896359</v>
      </c>
      <c r="N300">
        <v>6.1624505755043059E-2</v>
      </c>
    </row>
    <row r="301" spans="1:14">
      <c r="A301" t="s">
        <v>50</v>
      </c>
      <c r="B301" t="s">
        <v>19</v>
      </c>
      <c r="C301">
        <v>2</v>
      </c>
      <c r="D301">
        <v>5</v>
      </c>
      <c r="E301" t="s">
        <v>25</v>
      </c>
      <c r="F301" s="4">
        <v>4.8499999999999996</v>
      </c>
      <c r="G301" s="1" t="s">
        <v>44</v>
      </c>
      <c r="H301" s="4">
        <v>23</v>
      </c>
      <c r="I301" s="4">
        <v>8.65</v>
      </c>
      <c r="J301" s="4">
        <v>4.3250000000000002</v>
      </c>
      <c r="K301" s="4">
        <v>58.765454080805576</v>
      </c>
      <c r="L301">
        <v>1.35</v>
      </c>
      <c r="M301">
        <v>0.21485867074102369</v>
      </c>
      <c r="N301">
        <v>0.14502926360868543</v>
      </c>
    </row>
    <row r="302" spans="1:14">
      <c r="A302" t="s">
        <v>50</v>
      </c>
      <c r="B302" t="s">
        <v>19</v>
      </c>
      <c r="C302">
        <v>3</v>
      </c>
      <c r="D302">
        <v>1</v>
      </c>
      <c r="E302" t="s">
        <v>23</v>
      </c>
      <c r="F302">
        <v>1.9</v>
      </c>
      <c r="G302" s="1" t="s">
        <v>28</v>
      </c>
      <c r="H302">
        <v>7</v>
      </c>
      <c r="I302">
        <f>(4.7+7.24)/2</f>
        <v>5.9700000000000006</v>
      </c>
      <c r="J302">
        <f t="shared" ref="J302:J333" si="56">I302/2</f>
        <v>2.9850000000000003</v>
      </c>
      <c r="K302">
        <f t="shared" ref="K302:K321" si="57">PI()*(J302*J302)</f>
        <v>27.992297401832122</v>
      </c>
      <c r="L302">
        <v>0.51500000000000001</v>
      </c>
      <c r="M302">
        <f>(L302/PI())/2</f>
        <v>8.1964795692326106E-2</v>
      </c>
      <c r="N302">
        <f t="shared" ref="N302:N321" si="58">PI()*(M302*M302)</f>
        <v>2.1105934890773972E-2</v>
      </c>
    </row>
    <row r="303" spans="1:14">
      <c r="A303" t="s">
        <v>50</v>
      </c>
      <c r="B303" t="s">
        <v>19</v>
      </c>
      <c r="C303">
        <v>3</v>
      </c>
      <c r="D303">
        <v>1</v>
      </c>
      <c r="E303" t="s">
        <v>29</v>
      </c>
      <c r="F303">
        <v>1.31</v>
      </c>
      <c r="G303" s="1" t="s">
        <v>28</v>
      </c>
      <c r="H303">
        <v>6.5</v>
      </c>
      <c r="I303">
        <v>3.4849999999999999</v>
      </c>
      <c r="J303">
        <f t="shared" si="56"/>
        <v>1.7424999999999999</v>
      </c>
      <c r="K303">
        <f t="shared" si="57"/>
        <v>9.5388374090487744</v>
      </c>
      <c r="L303">
        <v>0.28499999999999998</v>
      </c>
      <c r="M303">
        <f>(L303/PI())/2</f>
        <v>4.5359158781190172E-2</v>
      </c>
      <c r="N303">
        <f t="shared" si="58"/>
        <v>6.4636801263196E-3</v>
      </c>
    </row>
    <row r="304" spans="1:14">
      <c r="A304" t="s">
        <v>50</v>
      </c>
      <c r="B304" t="s">
        <v>19</v>
      </c>
      <c r="C304">
        <v>3</v>
      </c>
      <c r="D304">
        <v>1</v>
      </c>
      <c r="E304" t="s">
        <v>25</v>
      </c>
      <c r="F304">
        <v>2.9</v>
      </c>
      <c r="G304" s="1" t="s">
        <v>30</v>
      </c>
      <c r="H304">
        <v>18</v>
      </c>
      <c r="I304">
        <f>(9.7+13.8)/2</f>
        <v>11.75</v>
      </c>
      <c r="J304">
        <f t="shared" si="56"/>
        <v>5.875</v>
      </c>
      <c r="K304">
        <f t="shared" si="57"/>
        <v>108.43403393406021</v>
      </c>
      <c r="L304">
        <v>1.05</v>
      </c>
      <c r="M304">
        <f>(L304/PI())/2</f>
        <v>0.16711269024649011</v>
      </c>
      <c r="N304">
        <f t="shared" si="58"/>
        <v>8.7734162379407316E-2</v>
      </c>
    </row>
    <row r="305" spans="1:14">
      <c r="A305" t="s">
        <v>50</v>
      </c>
      <c r="B305" t="s">
        <v>19</v>
      </c>
      <c r="C305">
        <v>3</v>
      </c>
      <c r="D305">
        <v>1</v>
      </c>
      <c r="E305" t="s">
        <v>20</v>
      </c>
      <c r="F305">
        <v>6.39</v>
      </c>
      <c r="G305" s="1" t="s">
        <v>41</v>
      </c>
      <c r="H305">
        <v>6</v>
      </c>
      <c r="I305">
        <v>2.2599999999999998</v>
      </c>
      <c r="J305">
        <f t="shared" si="56"/>
        <v>1.1299999999999999</v>
      </c>
      <c r="K305">
        <f t="shared" si="57"/>
        <v>4.0114996593688055</v>
      </c>
      <c r="L305">
        <v>0.18</v>
      </c>
      <c r="M305">
        <f t="shared" ref="M305:M329" si="59">(L305/PI())/2</f>
        <v>2.8647889756541159E-2</v>
      </c>
      <c r="N305">
        <f t="shared" si="58"/>
        <v>2.5783100780887042E-3</v>
      </c>
    </row>
    <row r="306" spans="1:14">
      <c r="A306" t="s">
        <v>50</v>
      </c>
      <c r="B306" t="s">
        <v>19</v>
      </c>
      <c r="C306">
        <v>3</v>
      </c>
      <c r="D306">
        <v>2</v>
      </c>
      <c r="E306" t="s">
        <v>29</v>
      </c>
      <c r="F306">
        <v>1.86</v>
      </c>
      <c r="G306" s="1" t="s">
        <v>44</v>
      </c>
      <c r="H306">
        <v>21.5</v>
      </c>
      <c r="I306">
        <f>(9.58+12)/2</f>
        <v>10.79</v>
      </c>
      <c r="J306">
        <f t="shared" si="56"/>
        <v>5.3949999999999996</v>
      </c>
      <c r="K306">
        <f t="shared" si="57"/>
        <v>91.439274315200848</v>
      </c>
      <c r="L306">
        <v>1.89</v>
      </c>
      <c r="M306">
        <f>(L306/PI())/2</f>
        <v>0.30080284244368216</v>
      </c>
      <c r="N306">
        <f t="shared" si="58"/>
        <v>0.28425868610927962</v>
      </c>
    </row>
    <row r="307" spans="1:14">
      <c r="A307" t="s">
        <v>50</v>
      </c>
      <c r="B307" t="s">
        <v>19</v>
      </c>
      <c r="C307">
        <v>3</v>
      </c>
      <c r="D307">
        <v>2</v>
      </c>
      <c r="E307" t="s">
        <v>25</v>
      </c>
      <c r="F307">
        <v>1.3</v>
      </c>
      <c r="G307" s="1" t="s">
        <v>41</v>
      </c>
      <c r="H307">
        <v>6</v>
      </c>
      <c r="I307">
        <v>2.75</v>
      </c>
      <c r="J307">
        <f t="shared" si="56"/>
        <v>1.375</v>
      </c>
      <c r="K307">
        <f t="shared" si="57"/>
        <v>5.9395736106932029</v>
      </c>
      <c r="L307">
        <v>0.2</v>
      </c>
      <c r="M307">
        <f t="shared" si="59"/>
        <v>3.1830988618379068E-2</v>
      </c>
      <c r="N307">
        <f t="shared" si="58"/>
        <v>3.1830988618379067E-3</v>
      </c>
    </row>
    <row r="308" spans="1:14">
      <c r="A308" t="s">
        <v>50</v>
      </c>
      <c r="B308" t="s">
        <v>19</v>
      </c>
      <c r="C308">
        <v>3</v>
      </c>
      <c r="D308">
        <v>2</v>
      </c>
      <c r="E308" t="s">
        <v>23</v>
      </c>
      <c r="F308">
        <v>0.85</v>
      </c>
      <c r="G308" s="1" t="s">
        <v>41</v>
      </c>
      <c r="H308">
        <v>6.5</v>
      </c>
      <c r="I308">
        <v>2.3149999999999999</v>
      </c>
      <c r="J308">
        <f t="shared" si="56"/>
        <v>1.1575</v>
      </c>
      <c r="K308">
        <f t="shared" si="57"/>
        <v>4.2091254722336897</v>
      </c>
      <c r="L308">
        <v>0.25</v>
      </c>
      <c r="M308">
        <f t="shared" si="59"/>
        <v>3.9788735772973836E-2</v>
      </c>
      <c r="N308">
        <f t="shared" si="58"/>
        <v>4.9735919716217296E-3</v>
      </c>
    </row>
    <row r="309" spans="1:14">
      <c r="A309" t="s">
        <v>50</v>
      </c>
      <c r="B309" t="s">
        <v>19</v>
      </c>
      <c r="C309">
        <v>3</v>
      </c>
      <c r="D309">
        <v>2</v>
      </c>
      <c r="E309" t="s">
        <v>20</v>
      </c>
      <c r="F309">
        <v>2.78</v>
      </c>
      <c r="G309" s="1" t="s">
        <v>41</v>
      </c>
      <c r="H309">
        <v>7</v>
      </c>
      <c r="I309">
        <f>(3.55+3.32)/2</f>
        <v>3.4349999999999996</v>
      </c>
      <c r="J309">
        <f t="shared" si="56"/>
        <v>1.7174999999999998</v>
      </c>
      <c r="K309">
        <f t="shared" si="57"/>
        <v>9.2670896445132556</v>
      </c>
      <c r="L309">
        <v>0.33</v>
      </c>
      <c r="M309">
        <f t="shared" si="59"/>
        <v>5.2521131220325465E-2</v>
      </c>
      <c r="N309">
        <f t="shared" si="58"/>
        <v>8.6659866513537007E-3</v>
      </c>
    </row>
    <row r="310" spans="1:14">
      <c r="A310" t="s">
        <v>50</v>
      </c>
      <c r="B310" t="s">
        <v>19</v>
      </c>
      <c r="C310">
        <v>3</v>
      </c>
      <c r="D310">
        <v>3</v>
      </c>
      <c r="E310" t="s">
        <v>25</v>
      </c>
      <c r="F310">
        <v>1.42</v>
      </c>
      <c r="G310" s="1" t="s">
        <v>28</v>
      </c>
      <c r="H310">
        <v>8</v>
      </c>
      <c r="I310">
        <f>(6.5+11.9)/2</f>
        <v>9.1999999999999993</v>
      </c>
      <c r="J310">
        <f t="shared" si="56"/>
        <v>4.5999999999999996</v>
      </c>
      <c r="K310">
        <f t="shared" si="57"/>
        <v>66.476100549960009</v>
      </c>
      <c r="L310">
        <v>0.62</v>
      </c>
      <c r="M310">
        <f t="shared" ref="M310:M316" si="60">(L310/PI())/2</f>
        <v>9.8676064716975112E-2</v>
      </c>
      <c r="N310">
        <f t="shared" si="58"/>
        <v>3.0589580062262284E-2</v>
      </c>
    </row>
    <row r="311" spans="1:14">
      <c r="A311" t="s">
        <v>50</v>
      </c>
      <c r="B311" t="s">
        <v>19</v>
      </c>
      <c r="C311">
        <v>3</v>
      </c>
      <c r="D311">
        <v>3</v>
      </c>
      <c r="E311" t="s">
        <v>29</v>
      </c>
      <c r="F311">
        <v>4.5999999999999996</v>
      </c>
      <c r="G311" t="s">
        <v>31</v>
      </c>
      <c r="H311">
        <v>10</v>
      </c>
      <c r="I311">
        <v>7.2</v>
      </c>
      <c r="J311">
        <f t="shared" si="56"/>
        <v>3.6</v>
      </c>
      <c r="K311">
        <f t="shared" si="57"/>
        <v>40.715040790523723</v>
      </c>
      <c r="L311">
        <v>0.9</v>
      </c>
      <c r="M311">
        <f t="shared" si="60"/>
        <v>0.14323944878270581</v>
      </c>
      <c r="N311">
        <f t="shared" si="58"/>
        <v>6.4457751952217604E-2</v>
      </c>
    </row>
    <row r="312" spans="1:14">
      <c r="A312" t="s">
        <v>50</v>
      </c>
      <c r="B312" t="s">
        <v>19</v>
      </c>
      <c r="C312">
        <v>3</v>
      </c>
      <c r="D312">
        <v>3</v>
      </c>
      <c r="E312" t="s">
        <v>23</v>
      </c>
      <c r="F312">
        <v>0.62</v>
      </c>
      <c r="G312" t="s">
        <v>31</v>
      </c>
      <c r="H312">
        <v>10.5</v>
      </c>
      <c r="I312">
        <f>(5.77+6.5)/2</f>
        <v>6.1349999999999998</v>
      </c>
      <c r="J312">
        <f t="shared" si="56"/>
        <v>3.0674999999999999</v>
      </c>
      <c r="K312">
        <f t="shared" si="57"/>
        <v>29.56099278853992</v>
      </c>
      <c r="L312">
        <v>0.64</v>
      </c>
      <c r="M312">
        <f t="shared" si="60"/>
        <v>0.10185916357881303</v>
      </c>
      <c r="N312">
        <f t="shared" si="58"/>
        <v>3.2594932345220172E-2</v>
      </c>
    </row>
    <row r="313" spans="1:14">
      <c r="A313" t="s">
        <v>50</v>
      </c>
      <c r="B313" t="s">
        <v>19</v>
      </c>
      <c r="C313">
        <v>3</v>
      </c>
      <c r="D313">
        <v>3</v>
      </c>
      <c r="E313" s="1" t="s">
        <v>20</v>
      </c>
      <c r="F313">
        <v>2.69</v>
      </c>
      <c r="G313" t="s">
        <v>51</v>
      </c>
      <c r="H313">
        <v>8</v>
      </c>
      <c r="I313">
        <f>(3.92+4.8)/2</f>
        <v>4.3599999999999994</v>
      </c>
      <c r="J313">
        <f t="shared" si="56"/>
        <v>2.1799999999999997</v>
      </c>
      <c r="K313">
        <f t="shared" si="57"/>
        <v>14.93010492692013</v>
      </c>
      <c r="L313">
        <v>0.4</v>
      </c>
      <c r="M313">
        <f t="shared" si="60"/>
        <v>6.3661977236758135E-2</v>
      </c>
      <c r="N313">
        <f t="shared" si="58"/>
        <v>1.2732395447351627E-2</v>
      </c>
    </row>
    <row r="314" spans="1:14">
      <c r="A314" t="s">
        <v>50</v>
      </c>
      <c r="B314" t="s">
        <v>19</v>
      </c>
      <c r="C314">
        <v>3</v>
      </c>
      <c r="D314">
        <v>4</v>
      </c>
      <c r="E314" t="s">
        <v>29</v>
      </c>
      <c r="F314">
        <v>1.7</v>
      </c>
      <c r="G314" s="1" t="s">
        <v>38</v>
      </c>
      <c r="H314">
        <v>12</v>
      </c>
      <c r="I314">
        <v>4.2</v>
      </c>
      <c r="J314">
        <f t="shared" si="56"/>
        <v>2.1</v>
      </c>
      <c r="K314">
        <f t="shared" si="57"/>
        <v>13.854423602330987</v>
      </c>
      <c r="L314">
        <v>0.41</v>
      </c>
      <c r="M314">
        <f t="shared" si="60"/>
        <v>6.5253526667677086E-2</v>
      </c>
      <c r="N314">
        <f t="shared" si="58"/>
        <v>1.3376972966873802E-2</v>
      </c>
    </row>
    <row r="315" spans="1:14">
      <c r="A315" t="s">
        <v>50</v>
      </c>
      <c r="B315" t="s">
        <v>19</v>
      </c>
      <c r="C315">
        <v>3</v>
      </c>
      <c r="D315">
        <v>4</v>
      </c>
      <c r="E315" t="s">
        <v>25</v>
      </c>
      <c r="F315">
        <v>1.8</v>
      </c>
      <c r="G315" s="1" t="s">
        <v>39</v>
      </c>
      <c r="H315">
        <v>12</v>
      </c>
      <c r="I315">
        <f>(4.95+6.7)/2</f>
        <v>5.8250000000000002</v>
      </c>
      <c r="J315">
        <f t="shared" si="56"/>
        <v>2.9125000000000001</v>
      </c>
      <c r="K315">
        <f t="shared" si="57"/>
        <v>26.649050557927541</v>
      </c>
      <c r="L315">
        <v>0.69</v>
      </c>
      <c r="M315">
        <f t="shared" si="60"/>
        <v>0.10981691073340778</v>
      </c>
      <c r="N315">
        <f t="shared" si="58"/>
        <v>3.7886834203025681E-2</v>
      </c>
    </row>
    <row r="316" spans="1:14">
      <c r="A316" t="s">
        <v>50</v>
      </c>
      <c r="B316" t="s">
        <v>19</v>
      </c>
      <c r="C316">
        <v>3</v>
      </c>
      <c r="D316">
        <v>4</v>
      </c>
      <c r="E316" t="s">
        <v>23</v>
      </c>
      <c r="F316">
        <v>1.1499999999999999</v>
      </c>
      <c r="G316" s="1" t="s">
        <v>39</v>
      </c>
      <c r="H316">
        <v>12</v>
      </c>
      <c r="I316">
        <f>(5.31+4.1)/2</f>
        <v>4.7050000000000001</v>
      </c>
      <c r="J316">
        <f t="shared" si="56"/>
        <v>2.3525</v>
      </c>
      <c r="K316">
        <f t="shared" si="57"/>
        <v>17.386378778083397</v>
      </c>
      <c r="L316">
        <v>0.56999999999999995</v>
      </c>
      <c r="M316">
        <f t="shared" si="60"/>
        <v>9.0718317562380343E-2</v>
      </c>
      <c r="N316">
        <f t="shared" si="58"/>
        <v>2.58547205052784E-2</v>
      </c>
    </row>
    <row r="317" spans="1:14">
      <c r="A317" t="s">
        <v>50</v>
      </c>
      <c r="B317" t="s">
        <v>19</v>
      </c>
      <c r="C317">
        <v>3</v>
      </c>
      <c r="D317">
        <v>4</v>
      </c>
      <c r="E317" t="s">
        <v>20</v>
      </c>
      <c r="F317">
        <v>3.15</v>
      </c>
      <c r="G317" s="1" t="s">
        <v>41</v>
      </c>
      <c r="H317">
        <v>7</v>
      </c>
      <c r="I317">
        <f>(4.25+4.8)/2</f>
        <v>4.5250000000000004</v>
      </c>
      <c r="J317">
        <f t="shared" si="56"/>
        <v>2.2625000000000002</v>
      </c>
      <c r="K317">
        <f t="shared" si="57"/>
        <v>16.081518269414879</v>
      </c>
      <c r="L317">
        <v>0.19</v>
      </c>
      <c r="M317">
        <f t="shared" si="59"/>
        <v>3.0239439187460117E-2</v>
      </c>
      <c r="N317">
        <f t="shared" si="58"/>
        <v>2.8727467228087111E-3</v>
      </c>
    </row>
    <row r="318" spans="1:14">
      <c r="A318" t="s">
        <v>50</v>
      </c>
      <c r="B318" t="s">
        <v>19</v>
      </c>
      <c r="C318">
        <v>3</v>
      </c>
      <c r="D318">
        <v>5</v>
      </c>
      <c r="E318" t="s">
        <v>29</v>
      </c>
      <c r="F318">
        <v>1.01</v>
      </c>
      <c r="G318" s="1" t="s">
        <v>38</v>
      </c>
      <c r="H318">
        <v>11</v>
      </c>
      <c r="I318">
        <v>4.6500000000000004</v>
      </c>
      <c r="J318">
        <f t="shared" si="56"/>
        <v>2.3250000000000002</v>
      </c>
      <c r="K318">
        <f t="shared" si="57"/>
        <v>16.982271788061325</v>
      </c>
      <c r="L318">
        <f>1.06/3</f>
        <v>0.35333333333333333</v>
      </c>
      <c r="M318">
        <f>(L318/PI())/2</f>
        <v>5.6234746559136357E-2</v>
      </c>
      <c r="N318">
        <f t="shared" si="58"/>
        <v>9.9348052254474226E-3</v>
      </c>
    </row>
    <row r="319" spans="1:14">
      <c r="A319" t="s">
        <v>50</v>
      </c>
      <c r="B319" t="s">
        <v>19</v>
      </c>
      <c r="C319">
        <v>3</v>
      </c>
      <c r="D319">
        <v>5</v>
      </c>
      <c r="E319" t="s">
        <v>25</v>
      </c>
      <c r="F319">
        <v>0.85</v>
      </c>
      <c r="G319" s="1" t="s">
        <v>39</v>
      </c>
      <c r="H319">
        <v>12</v>
      </c>
      <c r="I319">
        <f>(2.85+3.55)/2</f>
        <v>3.2</v>
      </c>
      <c r="J319">
        <f t="shared" si="56"/>
        <v>1.6</v>
      </c>
      <c r="K319">
        <f t="shared" si="57"/>
        <v>8.0424771931898711</v>
      </c>
      <c r="L319">
        <v>0.61</v>
      </c>
      <c r="M319">
        <f>(L319/PI())/2</f>
        <v>9.7084515286056161E-2</v>
      </c>
      <c r="N319">
        <f t="shared" si="58"/>
        <v>2.9610777162247127E-2</v>
      </c>
    </row>
    <row r="320" spans="1:14">
      <c r="A320" t="s">
        <v>50</v>
      </c>
      <c r="B320" t="s">
        <v>19</v>
      </c>
      <c r="C320">
        <v>3</v>
      </c>
      <c r="D320">
        <v>5</v>
      </c>
      <c r="E320" t="s">
        <v>23</v>
      </c>
      <c r="F320">
        <v>1.8</v>
      </c>
      <c r="G320" s="1" t="s">
        <v>39</v>
      </c>
      <c r="H320">
        <v>9</v>
      </c>
      <c r="I320">
        <f>(5.7+4)/2</f>
        <v>4.8499999999999996</v>
      </c>
      <c r="J320">
        <f t="shared" si="56"/>
        <v>2.4249999999999998</v>
      </c>
      <c r="K320">
        <f t="shared" si="57"/>
        <v>18.474528298516475</v>
      </c>
      <c r="L320">
        <v>0.47</v>
      </c>
      <c r="M320">
        <f>(L320/PI())/2</f>
        <v>7.4802823253190806E-2</v>
      </c>
      <c r="N320">
        <f t="shared" si="58"/>
        <v>1.7578663464499839E-2</v>
      </c>
    </row>
    <row r="321" spans="1:14">
      <c r="A321" t="s">
        <v>50</v>
      </c>
      <c r="B321" t="s">
        <v>19</v>
      </c>
      <c r="C321">
        <v>3</v>
      </c>
      <c r="D321">
        <v>5</v>
      </c>
      <c r="E321" t="s">
        <v>20</v>
      </c>
      <c r="F321">
        <v>2.8</v>
      </c>
      <c r="G321" s="1" t="s">
        <v>41</v>
      </c>
      <c r="H321">
        <v>5.5</v>
      </c>
      <c r="I321">
        <v>3.35</v>
      </c>
      <c r="J321">
        <f t="shared" si="56"/>
        <v>1.675</v>
      </c>
      <c r="K321">
        <f t="shared" si="57"/>
        <v>8.8141308887278633</v>
      </c>
      <c r="L321">
        <v>0.18</v>
      </c>
      <c r="M321">
        <f t="shared" si="59"/>
        <v>2.8647889756541159E-2</v>
      </c>
      <c r="N321">
        <f t="shared" si="58"/>
        <v>2.5783100780887042E-3</v>
      </c>
    </row>
    <row r="322" spans="1:14">
      <c r="A322" t="s">
        <v>50</v>
      </c>
      <c r="B322" t="s">
        <v>19</v>
      </c>
      <c r="C322">
        <v>4</v>
      </c>
      <c r="D322">
        <v>1</v>
      </c>
      <c r="E322" t="s">
        <v>23</v>
      </c>
      <c r="F322">
        <v>2.4</v>
      </c>
      <c r="G322" s="1" t="s">
        <v>38</v>
      </c>
      <c r="H322">
        <v>14</v>
      </c>
      <c r="I322">
        <f>(8.85+5.7)/2</f>
        <v>7.2750000000000004</v>
      </c>
      <c r="J322">
        <f t="shared" si="56"/>
        <v>3.6375000000000002</v>
      </c>
      <c r="K322">
        <f>PI() *(J322*J322)</f>
        <v>41.567688671662076</v>
      </c>
      <c r="L322">
        <f>(0.67+0.7+0.44)/3</f>
        <v>0.60333333333333339</v>
      </c>
      <c r="M322">
        <f>(L322/PI())/2</f>
        <v>9.6023482332110194E-2</v>
      </c>
      <c r="N322">
        <f>PI() *(M322*M322)</f>
        <v>2.8967083836853241E-2</v>
      </c>
    </row>
    <row r="323" spans="1:14">
      <c r="A323" t="s">
        <v>50</v>
      </c>
      <c r="B323" t="s">
        <v>19</v>
      </c>
      <c r="C323">
        <v>4</v>
      </c>
      <c r="D323">
        <v>1</v>
      </c>
      <c r="E323" t="s">
        <v>25</v>
      </c>
      <c r="F323">
        <v>1.52</v>
      </c>
      <c r="G323" s="1" t="s">
        <v>41</v>
      </c>
      <c r="H323">
        <v>6</v>
      </c>
      <c r="I323">
        <v>2.95</v>
      </c>
      <c r="J323">
        <f t="shared" si="56"/>
        <v>1.4750000000000001</v>
      </c>
      <c r="K323">
        <f t="shared" ref="K323:K329" si="61">PI() *(J323*J323)</f>
        <v>6.8349275169662942</v>
      </c>
      <c r="L323">
        <v>0.19500000000000001</v>
      </c>
      <c r="M323">
        <f t="shared" si="59"/>
        <v>3.1035213902919592E-2</v>
      </c>
      <c r="N323">
        <f t="shared" ref="N323:N329" si="62">PI() *(M323*M323)</f>
        <v>3.0259333555346605E-3</v>
      </c>
    </row>
    <row r="324" spans="1:14">
      <c r="A324" t="s">
        <v>50</v>
      </c>
      <c r="B324" t="s">
        <v>19</v>
      </c>
      <c r="C324">
        <v>4</v>
      </c>
      <c r="D324">
        <v>1</v>
      </c>
      <c r="E324" t="s">
        <v>20</v>
      </c>
      <c r="F324">
        <v>1.6</v>
      </c>
      <c r="G324" s="1" t="s">
        <v>41</v>
      </c>
      <c r="H324">
        <v>6</v>
      </c>
      <c r="I324">
        <v>2.25</v>
      </c>
      <c r="J324">
        <f t="shared" si="56"/>
        <v>1.125</v>
      </c>
      <c r="K324">
        <f t="shared" si="61"/>
        <v>3.9760782021995817</v>
      </c>
      <c r="L324">
        <v>0.22</v>
      </c>
      <c r="M324">
        <f t="shared" si="59"/>
        <v>3.5014087480216977E-2</v>
      </c>
      <c r="N324">
        <f t="shared" si="62"/>
        <v>3.8515496228238681E-3</v>
      </c>
    </row>
    <row r="325" spans="1:14">
      <c r="A325" t="s">
        <v>50</v>
      </c>
      <c r="B325" t="s">
        <v>19</v>
      </c>
      <c r="C325">
        <v>4</v>
      </c>
      <c r="D325">
        <v>1</v>
      </c>
      <c r="E325" t="s">
        <v>29</v>
      </c>
      <c r="F325">
        <v>3.6</v>
      </c>
      <c r="G325" s="1" t="s">
        <v>41</v>
      </c>
      <c r="H325">
        <v>5.5</v>
      </c>
      <c r="I325">
        <v>2.35</v>
      </c>
      <c r="J325">
        <f t="shared" si="56"/>
        <v>1.175</v>
      </c>
      <c r="K325">
        <f t="shared" si="61"/>
        <v>4.3373613573624086</v>
      </c>
      <c r="L325">
        <v>0.1</v>
      </c>
      <c r="M325">
        <f t="shared" si="59"/>
        <v>1.5915494309189534E-2</v>
      </c>
      <c r="N325">
        <f t="shared" si="62"/>
        <v>7.9577471545947667E-4</v>
      </c>
    </row>
    <row r="326" spans="1:14">
      <c r="A326" t="s">
        <v>50</v>
      </c>
      <c r="B326" t="s">
        <v>19</v>
      </c>
      <c r="C326">
        <v>4</v>
      </c>
      <c r="D326">
        <v>2</v>
      </c>
      <c r="E326" t="s">
        <v>25</v>
      </c>
      <c r="F326">
        <v>0.9</v>
      </c>
      <c r="G326" s="1" t="s">
        <v>44</v>
      </c>
      <c r="H326">
        <v>19</v>
      </c>
      <c r="I326">
        <v>5.05</v>
      </c>
      <c r="J326">
        <f t="shared" si="56"/>
        <v>2.5249999999999999</v>
      </c>
      <c r="K326">
        <f>PI() *(J326*J326)</f>
        <v>20.029616662043424</v>
      </c>
      <c r="L326">
        <v>1.1399999999999999</v>
      </c>
      <c r="M326">
        <f>(L326/PI())/2</f>
        <v>0.18143663512476069</v>
      </c>
      <c r="N326">
        <f>PI() *(M326*M326)</f>
        <v>0.1034188820211136</v>
      </c>
    </row>
    <row r="327" spans="1:14">
      <c r="A327" t="s">
        <v>50</v>
      </c>
      <c r="B327" t="s">
        <v>19</v>
      </c>
      <c r="C327">
        <v>4</v>
      </c>
      <c r="D327">
        <v>2</v>
      </c>
      <c r="E327" t="s">
        <v>29</v>
      </c>
      <c r="F327">
        <v>0.75</v>
      </c>
      <c r="G327" s="1" t="s">
        <v>41</v>
      </c>
      <c r="H327">
        <v>4</v>
      </c>
      <c r="I327">
        <v>2.3250000000000002</v>
      </c>
      <c r="J327">
        <f t="shared" si="56"/>
        <v>1.1625000000000001</v>
      </c>
      <c r="K327">
        <f t="shared" si="61"/>
        <v>4.2455679470153314</v>
      </c>
      <c r="L327">
        <v>0.2</v>
      </c>
      <c r="M327">
        <f t="shared" si="59"/>
        <v>3.1830988618379068E-2</v>
      </c>
      <c r="N327">
        <f t="shared" si="62"/>
        <v>3.1830988618379067E-3</v>
      </c>
    </row>
    <row r="328" spans="1:14">
      <c r="A328" t="s">
        <v>50</v>
      </c>
      <c r="B328" t="s">
        <v>19</v>
      </c>
      <c r="C328">
        <v>4</v>
      </c>
      <c r="D328">
        <v>2</v>
      </c>
      <c r="E328" t="s">
        <v>23</v>
      </c>
      <c r="F328">
        <v>2.66</v>
      </c>
      <c r="G328" s="1" t="s">
        <v>41</v>
      </c>
      <c r="H328">
        <v>5.5</v>
      </c>
      <c r="I328">
        <v>3.15</v>
      </c>
      <c r="J328">
        <f t="shared" si="56"/>
        <v>1.575</v>
      </c>
      <c r="K328">
        <f t="shared" si="61"/>
        <v>7.7931132763111801</v>
      </c>
      <c r="L328">
        <v>0.13</v>
      </c>
      <c r="M328">
        <f t="shared" si="59"/>
        <v>2.0690142601946394E-2</v>
      </c>
      <c r="N328">
        <f t="shared" si="62"/>
        <v>1.3448592691265155E-3</v>
      </c>
    </row>
    <row r="329" spans="1:14">
      <c r="A329" t="s">
        <v>50</v>
      </c>
      <c r="B329" t="s">
        <v>19</v>
      </c>
      <c r="C329">
        <v>4</v>
      </c>
      <c r="D329">
        <v>2</v>
      </c>
      <c r="E329" t="s">
        <v>20</v>
      </c>
      <c r="F329">
        <v>4.6500000000000004</v>
      </c>
      <c r="G329" s="1" t="s">
        <v>41</v>
      </c>
      <c r="H329">
        <v>7</v>
      </c>
      <c r="I329">
        <v>3.3</v>
      </c>
      <c r="J329">
        <f t="shared" si="56"/>
        <v>1.65</v>
      </c>
      <c r="K329">
        <f t="shared" si="61"/>
        <v>8.55298599939821</v>
      </c>
      <c r="L329">
        <v>0.33</v>
      </c>
      <c r="M329">
        <f t="shared" si="59"/>
        <v>5.2521131220325465E-2</v>
      </c>
      <c r="N329">
        <f t="shared" si="62"/>
        <v>8.6659866513537007E-3</v>
      </c>
    </row>
    <row r="330" spans="1:14">
      <c r="A330" t="s">
        <v>50</v>
      </c>
      <c r="B330" t="s">
        <v>19</v>
      </c>
      <c r="C330">
        <v>4</v>
      </c>
      <c r="D330">
        <v>3</v>
      </c>
      <c r="E330" t="s">
        <v>23</v>
      </c>
      <c r="F330">
        <v>9.1</v>
      </c>
      <c r="G330" s="1" t="s">
        <v>28</v>
      </c>
      <c r="H330">
        <v>5</v>
      </c>
      <c r="I330">
        <v>1.6</v>
      </c>
      <c r="J330">
        <f t="shared" si="56"/>
        <v>0.8</v>
      </c>
      <c r="K330">
        <f t="shared" ref="K330:K339" si="63">PI() *(J330*J330)</f>
        <v>2.0106192982974678</v>
      </c>
      <c r="L330">
        <v>0.39</v>
      </c>
      <c r="M330">
        <f t="shared" ref="M330:M341" si="64">(L330/PI())/2</f>
        <v>6.2070427805839185E-2</v>
      </c>
      <c r="N330">
        <f t="shared" ref="N330:N339" si="65">PI() *(M330*M330)</f>
        <v>1.2103733422138642E-2</v>
      </c>
    </row>
    <row r="331" spans="1:14">
      <c r="A331" t="s">
        <v>50</v>
      </c>
      <c r="B331" t="s">
        <v>19</v>
      </c>
      <c r="C331">
        <v>4</v>
      </c>
      <c r="D331">
        <v>3</v>
      </c>
      <c r="E331" t="s">
        <v>25</v>
      </c>
      <c r="F331">
        <v>7.2</v>
      </c>
      <c r="G331" t="s">
        <v>32</v>
      </c>
      <c r="H331">
        <v>20</v>
      </c>
      <c r="I331">
        <v>10.050000000000001</v>
      </c>
      <c r="J331">
        <f t="shared" si="56"/>
        <v>5.0250000000000004</v>
      </c>
      <c r="K331">
        <f t="shared" si="63"/>
        <v>79.327177998550781</v>
      </c>
      <c r="L331">
        <v>2.06</v>
      </c>
      <c r="M331">
        <f t="shared" si="64"/>
        <v>0.32785918276930442</v>
      </c>
      <c r="N331">
        <f t="shared" si="65"/>
        <v>0.33769495825238355</v>
      </c>
    </row>
    <row r="332" spans="1:14">
      <c r="A332" t="s">
        <v>50</v>
      </c>
      <c r="B332" t="s">
        <v>19</v>
      </c>
      <c r="C332">
        <v>4</v>
      </c>
      <c r="D332">
        <v>3</v>
      </c>
      <c r="E332" t="s">
        <v>20</v>
      </c>
      <c r="F332">
        <v>1.6</v>
      </c>
      <c r="G332" s="1" t="s">
        <v>38</v>
      </c>
      <c r="H332">
        <v>17</v>
      </c>
      <c r="I332">
        <v>8.0500000000000007</v>
      </c>
      <c r="J332">
        <f t="shared" si="56"/>
        <v>4.0250000000000004</v>
      </c>
      <c r="K332">
        <f>PI() *(J332*J332)</f>
        <v>50.895764483563148</v>
      </c>
      <c r="L332">
        <v>1.72</v>
      </c>
      <c r="M332">
        <f t="shared" si="64"/>
        <v>0.27374650211806001</v>
      </c>
      <c r="N332">
        <f>PI() *(M332*M332)</f>
        <v>0.23542199182153162</v>
      </c>
    </row>
    <row r="333" spans="1:14">
      <c r="A333" t="s">
        <v>50</v>
      </c>
      <c r="B333" t="s">
        <v>19</v>
      </c>
      <c r="C333">
        <v>4</v>
      </c>
      <c r="D333">
        <v>3</v>
      </c>
      <c r="E333" t="s">
        <v>29</v>
      </c>
      <c r="F333">
        <v>7.5</v>
      </c>
      <c r="G333" s="1" t="s">
        <v>38</v>
      </c>
      <c r="H333">
        <v>6</v>
      </c>
      <c r="I333">
        <v>5.55</v>
      </c>
      <c r="J333">
        <f t="shared" si="56"/>
        <v>2.7749999999999999</v>
      </c>
      <c r="K333">
        <f>PI() *(J333*J333)</f>
        <v>24.192226928049898</v>
      </c>
      <c r="L333">
        <v>0.75</v>
      </c>
      <c r="M333">
        <f t="shared" si="64"/>
        <v>0.1193662073189215</v>
      </c>
      <c r="N333">
        <f>PI() *(M333*M333)</f>
        <v>4.4762327744595563E-2</v>
      </c>
    </row>
    <row r="334" spans="1:14">
      <c r="A334" t="s">
        <v>50</v>
      </c>
      <c r="B334" t="s">
        <v>19</v>
      </c>
      <c r="C334">
        <v>4</v>
      </c>
      <c r="D334">
        <v>4</v>
      </c>
      <c r="E334" t="s">
        <v>23</v>
      </c>
      <c r="F334">
        <v>8.4</v>
      </c>
      <c r="G334" s="1" t="s">
        <v>28</v>
      </c>
      <c r="H334">
        <v>9</v>
      </c>
      <c r="I334">
        <v>6.45</v>
      </c>
      <c r="J334">
        <f t="shared" ref="J334:J365" si="66">I334/2</f>
        <v>3.2250000000000001</v>
      </c>
      <c r="K334">
        <f t="shared" si="63"/>
        <v>32.674527092742345</v>
      </c>
      <c r="L334">
        <v>0.35</v>
      </c>
      <c r="M334">
        <f t="shared" si="64"/>
        <v>5.5704230082163367E-2</v>
      </c>
      <c r="N334">
        <f t="shared" si="65"/>
        <v>9.7482402643785885E-3</v>
      </c>
    </row>
    <row r="335" spans="1:14">
      <c r="A335" t="s">
        <v>50</v>
      </c>
      <c r="B335" t="s">
        <v>19</v>
      </c>
      <c r="C335">
        <v>4</v>
      </c>
      <c r="D335">
        <v>4</v>
      </c>
      <c r="E335" t="s">
        <v>29</v>
      </c>
      <c r="F335">
        <v>2.7</v>
      </c>
      <c r="G335" s="1" t="s">
        <v>32</v>
      </c>
      <c r="H335">
        <v>18</v>
      </c>
      <c r="I335">
        <v>8.25</v>
      </c>
      <c r="J335">
        <f t="shared" si="66"/>
        <v>4.125</v>
      </c>
      <c r="K335">
        <f t="shared" si="63"/>
        <v>53.456162496238825</v>
      </c>
      <c r="L335">
        <v>1.44</v>
      </c>
      <c r="M335">
        <f t="shared" si="64"/>
        <v>0.22918311805232927</v>
      </c>
      <c r="N335">
        <f t="shared" si="65"/>
        <v>0.16501184499767707</v>
      </c>
    </row>
    <row r="336" spans="1:14">
      <c r="A336" t="s">
        <v>50</v>
      </c>
      <c r="B336" t="s">
        <v>19</v>
      </c>
      <c r="C336">
        <v>4</v>
      </c>
      <c r="D336">
        <v>4</v>
      </c>
      <c r="E336" t="s">
        <v>20</v>
      </c>
      <c r="F336">
        <v>5.5</v>
      </c>
      <c r="G336" s="1" t="s">
        <v>39</v>
      </c>
      <c r="H336">
        <v>10</v>
      </c>
      <c r="I336">
        <f>(5.7+8.5)/2</f>
        <v>7.1</v>
      </c>
      <c r="J336">
        <f t="shared" si="66"/>
        <v>3.55</v>
      </c>
      <c r="K336">
        <f t="shared" ref="K336:K341" si="67">PI() *(J336*J336)</f>
        <v>39.591921416865368</v>
      </c>
      <c r="L336">
        <v>0.7</v>
      </c>
      <c r="M336">
        <f t="shared" si="64"/>
        <v>0.11140846016432673</v>
      </c>
      <c r="N336">
        <f t="shared" ref="N336:N341" si="68">PI() *(M336*M336)</f>
        <v>3.8992961057514354E-2</v>
      </c>
    </row>
    <row r="337" spans="1:14">
      <c r="A337" t="s">
        <v>50</v>
      </c>
      <c r="B337" t="s">
        <v>19</v>
      </c>
      <c r="C337">
        <v>4</v>
      </c>
      <c r="D337">
        <v>4</v>
      </c>
      <c r="E337" t="s">
        <v>25</v>
      </c>
      <c r="F337">
        <v>8.1</v>
      </c>
      <c r="G337" s="1" t="s">
        <v>39</v>
      </c>
      <c r="H337">
        <v>12</v>
      </c>
      <c r="I337">
        <f>(9.6+7.3)/2</f>
        <v>8.4499999999999993</v>
      </c>
      <c r="J337">
        <f t="shared" si="66"/>
        <v>4.2249999999999996</v>
      </c>
      <c r="K337">
        <f t="shared" si="67"/>
        <v>56.079392361986294</v>
      </c>
      <c r="L337">
        <v>1.02</v>
      </c>
      <c r="M337">
        <f t="shared" si="64"/>
        <v>0.16233804195373325</v>
      </c>
      <c r="N337">
        <f t="shared" si="68"/>
        <v>8.2792401396403953E-2</v>
      </c>
    </row>
    <row r="338" spans="1:14">
      <c r="A338" t="s">
        <v>50</v>
      </c>
      <c r="B338" t="s">
        <v>19</v>
      </c>
      <c r="C338">
        <v>4</v>
      </c>
      <c r="D338">
        <v>5</v>
      </c>
      <c r="E338" t="s">
        <v>29</v>
      </c>
      <c r="F338">
        <v>2.6</v>
      </c>
      <c r="G338" s="1" t="s">
        <v>28</v>
      </c>
      <c r="H338">
        <v>4</v>
      </c>
      <c r="I338">
        <f>(5.8+1.3)/2</f>
        <v>3.55</v>
      </c>
      <c r="J338">
        <f t="shared" si="66"/>
        <v>1.7749999999999999</v>
      </c>
      <c r="K338">
        <f t="shared" si="63"/>
        <v>9.897980354216342</v>
      </c>
      <c r="L338">
        <v>0.24</v>
      </c>
      <c r="M338">
        <f t="shared" si="64"/>
        <v>3.8197186342054879E-2</v>
      </c>
      <c r="N338">
        <f t="shared" si="65"/>
        <v>4.5836623610465846E-3</v>
      </c>
    </row>
    <row r="339" spans="1:14">
      <c r="A339" t="s">
        <v>50</v>
      </c>
      <c r="B339" t="s">
        <v>19</v>
      </c>
      <c r="C339">
        <v>4</v>
      </c>
      <c r="D339">
        <v>5</v>
      </c>
      <c r="E339" t="s">
        <v>25</v>
      </c>
      <c r="F339">
        <v>3.9</v>
      </c>
      <c r="G339" s="1" t="s">
        <v>28</v>
      </c>
      <c r="H339">
        <v>5</v>
      </c>
      <c r="I339">
        <v>1.25</v>
      </c>
      <c r="J339">
        <f t="shared" si="66"/>
        <v>0.625</v>
      </c>
      <c r="K339">
        <f t="shared" si="63"/>
        <v>1.227184630308513</v>
      </c>
      <c r="L339">
        <v>0.18</v>
      </c>
      <c r="M339">
        <f t="shared" si="64"/>
        <v>2.8647889756541159E-2</v>
      </c>
      <c r="N339">
        <f t="shared" si="65"/>
        <v>2.5783100780887042E-3</v>
      </c>
    </row>
    <row r="340" spans="1:14">
      <c r="A340" t="s">
        <v>50</v>
      </c>
      <c r="B340" t="s">
        <v>19</v>
      </c>
      <c r="C340">
        <v>4</v>
      </c>
      <c r="D340">
        <v>5</v>
      </c>
      <c r="E340" t="s">
        <v>23</v>
      </c>
      <c r="F340">
        <v>4</v>
      </c>
      <c r="G340" s="1" t="s">
        <v>38</v>
      </c>
      <c r="H340">
        <v>6</v>
      </c>
      <c r="I340">
        <v>2</v>
      </c>
      <c r="J340">
        <f t="shared" si="66"/>
        <v>1</v>
      </c>
      <c r="K340">
        <f>PI() *(J340*J340)</f>
        <v>3.1415926535897931</v>
      </c>
      <c r="L340">
        <v>0.3</v>
      </c>
      <c r="M340">
        <f t="shared" si="64"/>
        <v>4.7746482927568598E-2</v>
      </c>
      <c r="N340">
        <f>PI() *(M340*M340)</f>
        <v>7.1619724391352897E-3</v>
      </c>
    </row>
    <row r="341" spans="1:14">
      <c r="A341" t="s">
        <v>50</v>
      </c>
      <c r="B341" t="s">
        <v>19</v>
      </c>
      <c r="C341">
        <v>4</v>
      </c>
      <c r="D341">
        <v>5</v>
      </c>
      <c r="E341" t="s">
        <v>20</v>
      </c>
      <c r="F341">
        <v>1.9</v>
      </c>
      <c r="G341" s="1" t="s">
        <v>39</v>
      </c>
      <c r="H341">
        <v>8</v>
      </c>
      <c r="I341">
        <v>1.95</v>
      </c>
      <c r="J341">
        <f t="shared" si="66"/>
        <v>0.97499999999999998</v>
      </c>
      <c r="K341">
        <f t="shared" si="67"/>
        <v>2.9864765163187967</v>
      </c>
      <c r="L341">
        <v>0.25</v>
      </c>
      <c r="M341">
        <f t="shared" si="64"/>
        <v>3.9788735772973836E-2</v>
      </c>
      <c r="N341">
        <f t="shared" si="68"/>
        <v>4.9735919716217296E-3</v>
      </c>
    </row>
    <row r="342" spans="1:14">
      <c r="A342" t="s">
        <v>50</v>
      </c>
      <c r="B342" t="s">
        <v>19</v>
      </c>
      <c r="C342">
        <v>6</v>
      </c>
      <c r="D342">
        <v>1</v>
      </c>
      <c r="E342" t="s">
        <v>20</v>
      </c>
      <c r="F342">
        <v>1.25</v>
      </c>
      <c r="G342" t="s">
        <v>22</v>
      </c>
      <c r="H342">
        <v>14</v>
      </c>
      <c r="I342">
        <v>5.85</v>
      </c>
      <c r="J342">
        <f t="shared" si="66"/>
        <v>2.9249999999999998</v>
      </c>
      <c r="K342">
        <f>PI()*(J342*J342)</f>
        <v>26.878288646869169</v>
      </c>
      <c r="L342">
        <v>0.64</v>
      </c>
      <c r="M342">
        <f>(L342/PI() )/2</f>
        <v>0.10185916357881303</v>
      </c>
      <c r="N342">
        <f t="shared" ref="N342:N361" si="69">PI()*(M342*M342)</f>
        <v>3.2594932345220172E-2</v>
      </c>
    </row>
    <row r="343" spans="1:14">
      <c r="A343" t="s">
        <v>50</v>
      </c>
      <c r="B343" t="s">
        <v>19</v>
      </c>
      <c r="C343">
        <v>6</v>
      </c>
      <c r="D343">
        <v>1</v>
      </c>
      <c r="E343" t="s">
        <v>29</v>
      </c>
      <c r="F343">
        <v>5.8</v>
      </c>
      <c r="G343" s="1" t="s">
        <v>40</v>
      </c>
      <c r="H343">
        <v>11</v>
      </c>
      <c r="I343">
        <v>5.4</v>
      </c>
      <c r="J343">
        <f t="shared" si="66"/>
        <v>2.7</v>
      </c>
      <c r="K343">
        <f t="shared" ref="K343:K360" si="70">PI()*(J343*J343)</f>
        <v>22.902210444669596</v>
      </c>
      <c r="L343">
        <v>0.76</v>
      </c>
      <c r="M343">
        <f t="shared" ref="M343:M360" si="71">(L343/PI() )/2</f>
        <v>0.12095775674984047</v>
      </c>
      <c r="N343">
        <f t="shared" si="69"/>
        <v>4.5963947564939378E-2</v>
      </c>
    </row>
    <row r="344" spans="1:14">
      <c r="A344" t="s">
        <v>50</v>
      </c>
      <c r="B344" t="s">
        <v>19</v>
      </c>
      <c r="C344">
        <v>6</v>
      </c>
      <c r="D344">
        <v>1</v>
      </c>
      <c r="E344" t="s">
        <v>25</v>
      </c>
      <c r="F344">
        <v>2.2999999999999998</v>
      </c>
      <c r="G344" t="s">
        <v>34</v>
      </c>
      <c r="H344">
        <v>12</v>
      </c>
      <c r="I344">
        <f>(7.1+5.7)/2</f>
        <v>6.4</v>
      </c>
      <c r="J344">
        <f t="shared" si="66"/>
        <v>3.2</v>
      </c>
      <c r="K344">
        <f t="shared" si="70"/>
        <v>32.169908772759484</v>
      </c>
      <c r="L344">
        <v>0.7</v>
      </c>
      <c r="M344">
        <f t="shared" si="71"/>
        <v>0.11140846016432673</v>
      </c>
      <c r="N344">
        <f t="shared" si="69"/>
        <v>3.8992961057514354E-2</v>
      </c>
    </row>
    <row r="345" spans="1:14">
      <c r="A345" t="s">
        <v>50</v>
      </c>
      <c r="B345" t="s">
        <v>19</v>
      </c>
      <c r="C345">
        <v>6</v>
      </c>
      <c r="D345">
        <v>1</v>
      </c>
      <c r="E345" t="s">
        <v>23</v>
      </c>
      <c r="F345">
        <v>2.6</v>
      </c>
      <c r="G345" s="1" t="s">
        <v>41</v>
      </c>
      <c r="H345">
        <v>7</v>
      </c>
      <c r="I345">
        <v>2.85</v>
      </c>
      <c r="J345">
        <f t="shared" si="66"/>
        <v>1.425</v>
      </c>
      <c r="K345">
        <f t="shared" ref="K345:K351" si="72">PI()*(J345*J345)</f>
        <v>6.3793965821957741</v>
      </c>
      <c r="L345">
        <v>0.3</v>
      </c>
      <c r="M345">
        <f t="shared" ref="M345:M351" si="73">(L345/PI() )/2</f>
        <v>4.7746482927568598E-2</v>
      </c>
      <c r="N345">
        <f t="shared" si="69"/>
        <v>7.1619724391352897E-3</v>
      </c>
    </row>
    <row r="346" spans="1:14">
      <c r="A346" t="s">
        <v>50</v>
      </c>
      <c r="B346" t="s">
        <v>19</v>
      </c>
      <c r="C346">
        <v>6</v>
      </c>
      <c r="D346">
        <v>2</v>
      </c>
      <c r="E346" t="s">
        <v>23</v>
      </c>
      <c r="F346">
        <v>5.8</v>
      </c>
      <c r="G346" s="1" t="s">
        <v>28</v>
      </c>
      <c r="H346">
        <v>8</v>
      </c>
      <c r="I346">
        <f>(7.4+5.5)/2</f>
        <v>6.45</v>
      </c>
      <c r="J346">
        <f t="shared" si="66"/>
        <v>3.2250000000000001</v>
      </c>
      <c r="K346">
        <f t="shared" si="72"/>
        <v>32.674527092742345</v>
      </c>
      <c r="L346">
        <v>0.3</v>
      </c>
      <c r="M346">
        <f t="shared" si="73"/>
        <v>4.7746482927568598E-2</v>
      </c>
      <c r="N346">
        <f t="shared" si="69"/>
        <v>7.1619724391352897E-3</v>
      </c>
    </row>
    <row r="347" spans="1:14">
      <c r="A347" t="s">
        <v>50</v>
      </c>
      <c r="B347" t="s">
        <v>19</v>
      </c>
      <c r="C347">
        <v>6</v>
      </c>
      <c r="D347">
        <v>2</v>
      </c>
      <c r="E347" t="s">
        <v>20</v>
      </c>
      <c r="F347">
        <v>6.1</v>
      </c>
      <c r="G347" t="s">
        <v>31</v>
      </c>
      <c r="H347">
        <v>10</v>
      </c>
      <c r="I347">
        <v>5.5</v>
      </c>
      <c r="J347">
        <f t="shared" si="66"/>
        <v>2.75</v>
      </c>
      <c r="K347">
        <f t="shared" si="72"/>
        <v>23.758294442772812</v>
      </c>
      <c r="L347">
        <v>1.1000000000000001</v>
      </c>
      <c r="M347">
        <f t="shared" si="73"/>
        <v>0.17507043740108488</v>
      </c>
      <c r="N347">
        <f t="shared" si="69"/>
        <v>9.6288740570596693E-2</v>
      </c>
    </row>
    <row r="348" spans="1:14">
      <c r="A348" t="s">
        <v>50</v>
      </c>
      <c r="B348" t="s">
        <v>19</v>
      </c>
      <c r="C348">
        <v>6</v>
      </c>
      <c r="D348">
        <v>2</v>
      </c>
      <c r="E348" t="s">
        <v>25</v>
      </c>
      <c r="F348">
        <v>0.7</v>
      </c>
      <c r="G348" s="1" t="s">
        <v>35</v>
      </c>
      <c r="H348">
        <v>18</v>
      </c>
      <c r="I348">
        <f>(5.5+3.4)/2</f>
        <v>4.45</v>
      </c>
      <c r="J348">
        <f t="shared" si="66"/>
        <v>2.2250000000000001</v>
      </c>
      <c r="K348">
        <f t="shared" si="72"/>
        <v>15.552847130677971</v>
      </c>
      <c r="L348">
        <v>0.38</v>
      </c>
      <c r="M348">
        <f t="shared" si="73"/>
        <v>6.0478878374920234E-2</v>
      </c>
      <c r="N348">
        <f t="shared" si="69"/>
        <v>1.1490986891234845E-2</v>
      </c>
    </row>
    <row r="349" spans="1:14">
      <c r="A349" t="s">
        <v>50</v>
      </c>
      <c r="B349" t="s">
        <v>19</v>
      </c>
      <c r="C349">
        <v>6</v>
      </c>
      <c r="D349">
        <v>2</v>
      </c>
      <c r="E349" t="s">
        <v>29</v>
      </c>
      <c r="F349">
        <v>3.85</v>
      </c>
      <c r="G349" s="1" t="s">
        <v>38</v>
      </c>
      <c r="H349">
        <v>7</v>
      </c>
      <c r="I349">
        <v>4.05</v>
      </c>
      <c r="J349">
        <f t="shared" si="66"/>
        <v>2.0249999999999999</v>
      </c>
      <c r="K349">
        <f t="shared" si="72"/>
        <v>12.882493375126645</v>
      </c>
      <c r="L349">
        <v>0.4</v>
      </c>
      <c r="M349">
        <f t="shared" si="73"/>
        <v>6.3661977236758135E-2</v>
      </c>
      <c r="N349">
        <f t="shared" si="69"/>
        <v>1.2732395447351627E-2</v>
      </c>
    </row>
    <row r="350" spans="1:14">
      <c r="A350" t="s">
        <v>50</v>
      </c>
      <c r="B350" t="s">
        <v>19</v>
      </c>
      <c r="C350">
        <v>6</v>
      </c>
      <c r="D350">
        <v>3</v>
      </c>
      <c r="E350" t="s">
        <v>25</v>
      </c>
      <c r="F350">
        <v>2.4</v>
      </c>
      <c r="G350" s="1" t="s">
        <v>28</v>
      </c>
      <c r="H350">
        <v>4.5</v>
      </c>
      <c r="I350">
        <v>3.1749999999999998</v>
      </c>
      <c r="J350">
        <f t="shared" si="66"/>
        <v>1.5874999999999999</v>
      </c>
      <c r="K350">
        <f t="shared" si="72"/>
        <v>7.9173043608984015</v>
      </c>
      <c r="L350">
        <v>0.13</v>
      </c>
      <c r="M350">
        <f t="shared" si="73"/>
        <v>2.0690142601946394E-2</v>
      </c>
      <c r="N350">
        <f t="shared" si="69"/>
        <v>1.3448592691265155E-3</v>
      </c>
    </row>
    <row r="351" spans="1:14">
      <c r="A351" t="s">
        <v>50</v>
      </c>
      <c r="B351" t="s">
        <v>19</v>
      </c>
      <c r="C351">
        <v>6</v>
      </c>
      <c r="D351">
        <v>3</v>
      </c>
      <c r="E351" t="s">
        <v>23</v>
      </c>
      <c r="F351">
        <v>4.2</v>
      </c>
      <c r="G351" s="1" t="s">
        <v>38</v>
      </c>
      <c r="H351">
        <v>9</v>
      </c>
      <c r="I351">
        <v>5.0999999999999996</v>
      </c>
      <c r="J351">
        <f t="shared" si="66"/>
        <v>2.5499999999999998</v>
      </c>
      <c r="K351">
        <f t="shared" si="72"/>
        <v>20.428206229967628</v>
      </c>
      <c r="L351">
        <v>0.5</v>
      </c>
      <c r="M351">
        <f t="shared" si="73"/>
        <v>7.9577471545947673E-2</v>
      </c>
      <c r="N351">
        <f t="shared" si="69"/>
        <v>1.9894367886486918E-2</v>
      </c>
    </row>
    <row r="352" spans="1:14">
      <c r="A352" t="s">
        <v>50</v>
      </c>
      <c r="B352" t="s">
        <v>19</v>
      </c>
      <c r="C352">
        <v>6</v>
      </c>
      <c r="D352">
        <v>3</v>
      </c>
      <c r="E352" t="s">
        <v>29</v>
      </c>
      <c r="F352">
        <v>1.8</v>
      </c>
      <c r="G352" s="1" t="s">
        <v>39</v>
      </c>
      <c r="H352">
        <v>10</v>
      </c>
      <c r="I352">
        <v>7.45</v>
      </c>
      <c r="J352">
        <f t="shared" si="66"/>
        <v>3.7250000000000001</v>
      </c>
      <c r="K352">
        <f t="shared" si="70"/>
        <v>43.591561563966877</v>
      </c>
      <c r="L352">
        <v>0.6</v>
      </c>
      <c r="M352">
        <f t="shared" si="71"/>
        <v>9.5492965855137196E-2</v>
      </c>
      <c r="N352">
        <f t="shared" si="69"/>
        <v>2.8647889756541159E-2</v>
      </c>
    </row>
    <row r="353" spans="1:14">
      <c r="A353" t="s">
        <v>50</v>
      </c>
      <c r="B353" t="s">
        <v>19</v>
      </c>
      <c r="C353">
        <v>6</v>
      </c>
      <c r="D353">
        <v>3</v>
      </c>
      <c r="E353" t="s">
        <v>20</v>
      </c>
      <c r="F353">
        <v>3.1</v>
      </c>
      <c r="G353" t="s">
        <v>34</v>
      </c>
      <c r="H353">
        <v>6</v>
      </c>
      <c r="I353">
        <v>4.45</v>
      </c>
      <c r="J353">
        <f t="shared" si="66"/>
        <v>2.2250000000000001</v>
      </c>
      <c r="K353">
        <f t="shared" si="70"/>
        <v>15.552847130677971</v>
      </c>
      <c r="L353">
        <v>0.4</v>
      </c>
      <c r="M353">
        <f t="shared" si="71"/>
        <v>6.3661977236758135E-2</v>
      </c>
      <c r="N353">
        <f t="shared" si="69"/>
        <v>1.2732395447351627E-2</v>
      </c>
    </row>
    <row r="354" spans="1:14">
      <c r="A354" t="s">
        <v>50</v>
      </c>
      <c r="B354" t="s">
        <v>19</v>
      </c>
      <c r="C354">
        <v>6</v>
      </c>
      <c r="D354">
        <v>4</v>
      </c>
      <c r="E354" t="s">
        <v>20</v>
      </c>
      <c r="F354">
        <v>2.5</v>
      </c>
      <c r="G354" s="1" t="s">
        <v>40</v>
      </c>
      <c r="H354">
        <v>10</v>
      </c>
      <c r="I354">
        <v>3.85</v>
      </c>
      <c r="J354">
        <f t="shared" si="66"/>
        <v>1.925</v>
      </c>
      <c r="K354">
        <f t="shared" si="70"/>
        <v>11.641564276958679</v>
      </c>
      <c r="L354">
        <f>(0.26+0.35+0.4+0.6)/4</f>
        <v>0.40249999999999997</v>
      </c>
      <c r="M354">
        <f t="shared" si="71"/>
        <v>6.405986459448787E-2</v>
      </c>
      <c r="N354">
        <f t="shared" si="69"/>
        <v>1.2892047749640683E-2</v>
      </c>
    </row>
    <row r="355" spans="1:14">
      <c r="A355" t="s">
        <v>50</v>
      </c>
      <c r="B355" t="s">
        <v>19</v>
      </c>
      <c r="C355">
        <v>6</v>
      </c>
      <c r="D355">
        <v>4</v>
      </c>
      <c r="E355" t="s">
        <v>25</v>
      </c>
      <c r="F355">
        <v>3.9</v>
      </c>
      <c r="G355" t="s">
        <v>34</v>
      </c>
      <c r="H355">
        <v>7</v>
      </c>
      <c r="I355">
        <v>4.3499999999999996</v>
      </c>
      <c r="J355">
        <f t="shared" si="66"/>
        <v>2.1749999999999998</v>
      </c>
      <c r="K355">
        <f t="shared" si="70"/>
        <v>14.861696746888212</v>
      </c>
      <c r="L355">
        <v>0.45</v>
      </c>
      <c r="M355">
        <f t="shared" si="71"/>
        <v>7.1619724391352904E-2</v>
      </c>
      <c r="N355">
        <f t="shared" si="69"/>
        <v>1.6114437988054401E-2</v>
      </c>
    </row>
    <row r="356" spans="1:14">
      <c r="A356" t="s">
        <v>50</v>
      </c>
      <c r="B356" t="s">
        <v>19</v>
      </c>
      <c r="C356">
        <v>6</v>
      </c>
      <c r="D356">
        <v>4</v>
      </c>
      <c r="E356" t="s">
        <v>23</v>
      </c>
      <c r="F356">
        <v>2.6</v>
      </c>
      <c r="G356" t="s">
        <v>34</v>
      </c>
      <c r="H356">
        <v>11</v>
      </c>
      <c r="I356">
        <v>7.45</v>
      </c>
      <c r="J356">
        <f t="shared" si="66"/>
        <v>3.7250000000000001</v>
      </c>
      <c r="K356">
        <f t="shared" si="70"/>
        <v>43.591561563966877</v>
      </c>
      <c r="L356">
        <v>0.56000000000000005</v>
      </c>
      <c r="M356">
        <f t="shared" si="71"/>
        <v>8.9126768131461406E-2</v>
      </c>
      <c r="N356">
        <f t="shared" si="69"/>
        <v>2.4955495076809199E-2</v>
      </c>
    </row>
    <row r="357" spans="1:14">
      <c r="A357" t="s">
        <v>50</v>
      </c>
      <c r="B357" t="s">
        <v>19</v>
      </c>
      <c r="C357">
        <v>6</v>
      </c>
      <c r="D357">
        <v>4</v>
      </c>
      <c r="E357" t="s">
        <v>29</v>
      </c>
      <c r="F357">
        <v>2.4</v>
      </c>
      <c r="G357" s="1" t="s">
        <v>41</v>
      </c>
      <c r="H357">
        <v>7</v>
      </c>
      <c r="I357">
        <v>2.4500000000000002</v>
      </c>
      <c r="J357">
        <f t="shared" si="66"/>
        <v>1.2250000000000001</v>
      </c>
      <c r="K357">
        <f>PI()*(J357*J357)</f>
        <v>4.7143524757931843</v>
      </c>
      <c r="L357">
        <v>0.25</v>
      </c>
      <c r="M357">
        <f>(L357/PI() )/2</f>
        <v>3.9788735772973836E-2</v>
      </c>
      <c r="N357">
        <f t="shared" si="69"/>
        <v>4.9735919716217296E-3</v>
      </c>
    </row>
    <row r="358" spans="1:14">
      <c r="A358" t="s">
        <v>50</v>
      </c>
      <c r="B358" t="s">
        <v>19</v>
      </c>
      <c r="C358">
        <v>6</v>
      </c>
      <c r="D358">
        <v>5</v>
      </c>
      <c r="E358" t="s">
        <v>23</v>
      </c>
      <c r="F358">
        <v>1.2</v>
      </c>
      <c r="G358" t="s">
        <v>22</v>
      </c>
      <c r="H358">
        <v>5</v>
      </c>
      <c r="I358">
        <v>3.4</v>
      </c>
      <c r="J358">
        <f t="shared" si="66"/>
        <v>1.7</v>
      </c>
      <c r="K358">
        <f>PI()*(J358*J358)</f>
        <v>9.0792027688745005</v>
      </c>
      <c r="L358">
        <v>0.4</v>
      </c>
      <c r="M358">
        <f>(L358/PI() )/2</f>
        <v>6.3661977236758135E-2</v>
      </c>
      <c r="N358">
        <f t="shared" si="69"/>
        <v>1.2732395447351627E-2</v>
      </c>
    </row>
    <row r="359" spans="1:14">
      <c r="A359" t="s">
        <v>50</v>
      </c>
      <c r="B359" t="s">
        <v>19</v>
      </c>
      <c r="C359">
        <v>6</v>
      </c>
      <c r="D359">
        <v>5</v>
      </c>
      <c r="E359" t="s">
        <v>25</v>
      </c>
      <c r="F359">
        <v>1.3</v>
      </c>
      <c r="G359" s="1" t="s">
        <v>40</v>
      </c>
      <c r="H359">
        <v>7</v>
      </c>
      <c r="I359">
        <v>5.5</v>
      </c>
      <c r="J359">
        <f t="shared" si="66"/>
        <v>2.75</v>
      </c>
      <c r="K359">
        <f t="shared" si="70"/>
        <v>23.758294442772812</v>
      </c>
      <c r="L359">
        <v>0.5</v>
      </c>
      <c r="M359">
        <f t="shared" si="71"/>
        <v>7.9577471545947673E-2</v>
      </c>
      <c r="N359">
        <f t="shared" si="69"/>
        <v>1.9894367886486918E-2</v>
      </c>
    </row>
    <row r="360" spans="1:14">
      <c r="A360" t="s">
        <v>50</v>
      </c>
      <c r="B360" t="s">
        <v>19</v>
      </c>
      <c r="C360">
        <v>6</v>
      </c>
      <c r="D360">
        <v>5</v>
      </c>
      <c r="E360" t="s">
        <v>29</v>
      </c>
      <c r="F360">
        <v>1.5</v>
      </c>
      <c r="G360" s="1" t="s">
        <v>40</v>
      </c>
      <c r="H360">
        <v>7</v>
      </c>
      <c r="I360">
        <f>(6.4+4.6)/2</f>
        <v>5.5</v>
      </c>
      <c r="J360">
        <f t="shared" si="66"/>
        <v>2.75</v>
      </c>
      <c r="K360">
        <f t="shared" si="70"/>
        <v>23.758294442772812</v>
      </c>
      <c r="L360">
        <v>0.5</v>
      </c>
      <c r="M360">
        <f t="shared" si="71"/>
        <v>7.9577471545947673E-2</v>
      </c>
      <c r="N360">
        <f t="shared" si="69"/>
        <v>1.9894367886486918E-2</v>
      </c>
    </row>
    <row r="361" spans="1:14">
      <c r="A361" t="s">
        <v>50</v>
      </c>
      <c r="B361" t="s">
        <v>19</v>
      </c>
      <c r="C361">
        <v>6</v>
      </c>
      <c r="D361">
        <v>5</v>
      </c>
      <c r="E361" t="s">
        <v>20</v>
      </c>
      <c r="F361">
        <v>1</v>
      </c>
      <c r="G361" s="1" t="s">
        <v>41</v>
      </c>
      <c r="H361">
        <v>6</v>
      </c>
      <c r="I361">
        <v>2.25</v>
      </c>
      <c r="J361">
        <f t="shared" si="66"/>
        <v>1.125</v>
      </c>
      <c r="K361">
        <f>PI()*(J361*J361)</f>
        <v>3.9760782021995817</v>
      </c>
      <c r="L361">
        <v>0.3</v>
      </c>
      <c r="M361">
        <f>(L361/PI() )/2</f>
        <v>4.7746482927568598E-2</v>
      </c>
      <c r="N361">
        <f t="shared" si="69"/>
        <v>7.1619724391352897E-3</v>
      </c>
    </row>
    <row r="362" spans="1:14">
      <c r="A362" t="s">
        <v>50</v>
      </c>
      <c r="B362" t="s">
        <v>19</v>
      </c>
      <c r="C362">
        <v>7</v>
      </c>
      <c r="D362">
        <v>1</v>
      </c>
      <c r="E362" t="s">
        <v>29</v>
      </c>
      <c r="F362">
        <v>3.2</v>
      </c>
      <c r="G362" s="1" t="s">
        <v>44</v>
      </c>
      <c r="H362">
        <v>22</v>
      </c>
      <c r="I362">
        <v>14.25</v>
      </c>
      <c r="J362">
        <f t="shared" si="66"/>
        <v>7.125</v>
      </c>
      <c r="K362">
        <f t="shared" ref="K362:K401" si="74">PI() *(J362*J362)</f>
        <v>159.48491455489435</v>
      </c>
      <c r="L362">
        <v>2.2999999999999998</v>
      </c>
      <c r="M362">
        <f>(L362/PI())/ 2</f>
        <v>0.36605636911135925</v>
      </c>
      <c r="N362">
        <f>PI() *(M362*M362)</f>
        <v>0.4209648244780631</v>
      </c>
    </row>
    <row r="363" spans="1:14">
      <c r="A363" t="s">
        <v>50</v>
      </c>
      <c r="B363" t="s">
        <v>19</v>
      </c>
      <c r="C363">
        <v>7</v>
      </c>
      <c r="D363">
        <v>1</v>
      </c>
      <c r="E363" t="s">
        <v>25</v>
      </c>
      <c r="F363">
        <v>5.5</v>
      </c>
      <c r="G363" s="1" t="s">
        <v>38</v>
      </c>
      <c r="H363">
        <v>18</v>
      </c>
      <c r="I363">
        <v>11.15</v>
      </c>
      <c r="J363">
        <f t="shared" si="66"/>
        <v>5.5750000000000002</v>
      </c>
      <c r="K363">
        <f t="shared" si="74"/>
        <v>97.642663168979269</v>
      </c>
      <c r="L363">
        <v>1.46</v>
      </c>
      <c r="M363">
        <f t="shared" ref="M363:M371" si="75">(L363/PI())/ 2</f>
        <v>0.2323662169141672</v>
      </c>
      <c r="N363">
        <f t="shared" ref="N363:N371" si="76">PI() *(M363*M363)</f>
        <v>0.16962733834734206</v>
      </c>
    </row>
    <row r="364" spans="1:14">
      <c r="A364" t="s">
        <v>50</v>
      </c>
      <c r="B364" t="s">
        <v>19</v>
      </c>
      <c r="C364">
        <v>7</v>
      </c>
      <c r="D364">
        <v>1</v>
      </c>
      <c r="E364" t="s">
        <v>20</v>
      </c>
      <c r="F364">
        <v>2.5</v>
      </c>
      <c r="G364" s="1" t="s">
        <v>38</v>
      </c>
      <c r="H364">
        <v>14</v>
      </c>
      <c r="I364">
        <v>10.275</v>
      </c>
      <c r="J364">
        <f t="shared" si="66"/>
        <v>5.1375000000000002</v>
      </c>
      <c r="K364">
        <f t="shared" si="74"/>
        <v>82.918901974537732</v>
      </c>
      <c r="L364">
        <v>0.95</v>
      </c>
      <c r="M364">
        <f t="shared" si="75"/>
        <v>0.15119719593730058</v>
      </c>
      <c r="N364">
        <f t="shared" si="76"/>
        <v>7.1818668070217778E-2</v>
      </c>
    </row>
    <row r="365" spans="1:14">
      <c r="A365" t="s">
        <v>50</v>
      </c>
      <c r="B365" t="s">
        <v>19</v>
      </c>
      <c r="C365">
        <v>7</v>
      </c>
      <c r="D365">
        <v>1</v>
      </c>
      <c r="E365" t="s">
        <v>23</v>
      </c>
      <c r="F365">
        <v>6.1</v>
      </c>
      <c r="G365" t="s">
        <v>34</v>
      </c>
      <c r="H365">
        <v>12</v>
      </c>
      <c r="I365">
        <v>6.5</v>
      </c>
      <c r="J365">
        <f t="shared" si="66"/>
        <v>3.25</v>
      </c>
      <c r="K365">
        <f t="shared" si="74"/>
        <v>33.183072403542191</v>
      </c>
      <c r="L365">
        <v>0.7</v>
      </c>
      <c r="M365">
        <f>(L365/PI())/ 2</f>
        <v>0.11140846016432673</v>
      </c>
      <c r="N365">
        <f>PI() *(M365*M365)</f>
        <v>3.8992961057514354E-2</v>
      </c>
    </row>
    <row r="366" spans="1:14">
      <c r="A366" t="s">
        <v>50</v>
      </c>
      <c r="B366" t="s">
        <v>19</v>
      </c>
      <c r="C366">
        <v>7</v>
      </c>
      <c r="D366">
        <v>2</v>
      </c>
      <c r="E366" t="s">
        <v>25</v>
      </c>
      <c r="F366">
        <v>0.94</v>
      </c>
      <c r="G366" s="1" t="s">
        <v>44</v>
      </c>
      <c r="H366">
        <v>19</v>
      </c>
      <c r="I366">
        <f>(12+9.1)/2</f>
        <v>10.55</v>
      </c>
      <c r="J366">
        <f t="shared" ref="J366:J397" si="77">I366/2</f>
        <v>5.2750000000000004</v>
      </c>
      <c r="K366">
        <f t="shared" si="74"/>
        <v>87.41677908154449</v>
      </c>
      <c r="L366">
        <v>1.4</v>
      </c>
      <c r="M366">
        <f>(L366/PI())/ 2</f>
        <v>0.22281692032865347</v>
      </c>
      <c r="N366">
        <f>PI() *(M366*M366)</f>
        <v>0.15597184423005742</v>
      </c>
    </row>
    <row r="367" spans="1:14">
      <c r="A367" t="s">
        <v>50</v>
      </c>
      <c r="B367" t="s">
        <v>19</v>
      </c>
      <c r="C367">
        <v>7</v>
      </c>
      <c r="D367">
        <v>2</v>
      </c>
      <c r="E367" t="s">
        <v>20</v>
      </c>
      <c r="F367">
        <v>0.8</v>
      </c>
      <c r="G367" s="1" t="s">
        <v>44</v>
      </c>
      <c r="H367">
        <v>14</v>
      </c>
      <c r="I367">
        <v>9.4499999999999993</v>
      </c>
      <c r="J367">
        <f t="shared" si="77"/>
        <v>4.7249999999999996</v>
      </c>
      <c r="K367">
        <f t="shared" si="74"/>
        <v>70.138019486800616</v>
      </c>
      <c r="L367">
        <v>1.1000000000000001</v>
      </c>
      <c r="M367">
        <f>(L367/PI())/ 2</f>
        <v>0.17507043740108488</v>
      </c>
      <c r="N367">
        <f>PI() *(M367*M367)</f>
        <v>9.6288740570596693E-2</v>
      </c>
    </row>
    <row r="368" spans="1:14">
      <c r="A368" t="s">
        <v>50</v>
      </c>
      <c r="B368" t="s">
        <v>19</v>
      </c>
      <c r="C368">
        <v>7</v>
      </c>
      <c r="D368">
        <v>2</v>
      </c>
      <c r="E368" t="s">
        <v>29</v>
      </c>
      <c r="F368">
        <v>4.4000000000000004</v>
      </c>
      <c r="G368" s="1" t="s">
        <v>38</v>
      </c>
      <c r="H368">
        <v>8</v>
      </c>
      <c r="I368">
        <v>3.3250000000000002</v>
      </c>
      <c r="J368">
        <f t="shared" si="77"/>
        <v>1.6625000000000001</v>
      </c>
      <c r="K368">
        <f t="shared" si="74"/>
        <v>8.6830675702109144</v>
      </c>
      <c r="L368">
        <v>0.24</v>
      </c>
      <c r="M368">
        <f t="shared" si="75"/>
        <v>3.8197186342054879E-2</v>
      </c>
      <c r="N368">
        <f t="shared" si="76"/>
        <v>4.5836623610465846E-3</v>
      </c>
    </row>
    <row r="369" spans="1:14">
      <c r="A369" t="s">
        <v>50</v>
      </c>
      <c r="B369" t="s">
        <v>19</v>
      </c>
      <c r="C369">
        <v>7</v>
      </c>
      <c r="D369">
        <v>2</v>
      </c>
      <c r="E369" t="s">
        <v>23</v>
      </c>
      <c r="F369">
        <v>0.9</v>
      </c>
      <c r="G369" t="s">
        <v>34</v>
      </c>
      <c r="H369">
        <v>4.5</v>
      </c>
      <c r="I369">
        <v>4.0999999999999996</v>
      </c>
      <c r="J369">
        <f t="shared" si="77"/>
        <v>2.0499999999999998</v>
      </c>
      <c r="K369">
        <f t="shared" si="74"/>
        <v>13.202543126711104</v>
      </c>
      <c r="L369">
        <v>0.21</v>
      </c>
      <c r="M369">
        <f>(L369/PI())/ 2</f>
        <v>3.3422538049298019E-2</v>
      </c>
      <c r="N369">
        <f>PI() *(M369*M369)</f>
        <v>3.5093664951762918E-3</v>
      </c>
    </row>
    <row r="370" spans="1:14">
      <c r="A370" t="s">
        <v>50</v>
      </c>
      <c r="B370" t="s">
        <v>19</v>
      </c>
      <c r="C370">
        <v>7</v>
      </c>
      <c r="D370">
        <v>3</v>
      </c>
      <c r="E370" t="s">
        <v>20</v>
      </c>
      <c r="F370">
        <v>1.6</v>
      </c>
      <c r="G370" s="1" t="s">
        <v>38</v>
      </c>
      <c r="H370">
        <v>20</v>
      </c>
      <c r="I370">
        <v>6.75</v>
      </c>
      <c r="J370">
        <f t="shared" si="77"/>
        <v>3.375</v>
      </c>
      <c r="K370">
        <f t="shared" si="74"/>
        <v>35.784703819796235</v>
      </c>
      <c r="L370">
        <v>0.97</v>
      </c>
      <c r="M370">
        <f t="shared" si="75"/>
        <v>0.15438029479913848</v>
      </c>
      <c r="N370">
        <f t="shared" si="76"/>
        <v>7.4874442977582167E-2</v>
      </c>
    </row>
    <row r="371" spans="1:14">
      <c r="A371" t="s">
        <v>50</v>
      </c>
      <c r="B371" t="s">
        <v>19</v>
      </c>
      <c r="C371">
        <v>7</v>
      </c>
      <c r="D371">
        <v>3</v>
      </c>
      <c r="E371" t="s">
        <v>29</v>
      </c>
      <c r="F371">
        <v>1.27</v>
      </c>
      <c r="G371" s="1" t="s">
        <v>38</v>
      </c>
      <c r="H371">
        <v>19</v>
      </c>
      <c r="I371">
        <f>(4.95+6.85)/2</f>
        <v>5.9</v>
      </c>
      <c r="J371">
        <f t="shared" si="77"/>
        <v>2.95</v>
      </c>
      <c r="K371">
        <f t="shared" si="74"/>
        <v>27.339710067865177</v>
      </c>
      <c r="L371">
        <v>0.76</v>
      </c>
      <c r="M371">
        <f t="shared" si="75"/>
        <v>0.12095775674984047</v>
      </c>
      <c r="N371">
        <f t="shared" si="76"/>
        <v>4.5963947564939378E-2</v>
      </c>
    </row>
    <row r="372" spans="1:14">
      <c r="A372" t="s">
        <v>50</v>
      </c>
      <c r="B372" t="s">
        <v>19</v>
      </c>
      <c r="C372">
        <v>7</v>
      </c>
      <c r="D372">
        <v>3</v>
      </c>
      <c r="E372" t="s">
        <v>25</v>
      </c>
      <c r="F372">
        <v>0.8</v>
      </c>
      <c r="G372" s="1" t="s">
        <v>41</v>
      </c>
      <c r="H372">
        <v>9</v>
      </c>
      <c r="I372">
        <v>4.0999999999999996</v>
      </c>
      <c r="J372">
        <f t="shared" si="77"/>
        <v>2.0499999999999998</v>
      </c>
      <c r="K372">
        <f t="shared" si="74"/>
        <v>13.202543126711104</v>
      </c>
      <c r="L372">
        <v>0.35</v>
      </c>
      <c r="M372">
        <f t="shared" ref="M372:M381" si="78">(L372/PI())/ 2</f>
        <v>5.5704230082163367E-2</v>
      </c>
      <c r="N372">
        <f t="shared" ref="N372:N381" si="79">PI() *(M372*M372)</f>
        <v>9.7482402643785885E-3</v>
      </c>
    </row>
    <row r="373" spans="1:14">
      <c r="A373" t="s">
        <v>50</v>
      </c>
      <c r="B373" t="s">
        <v>19</v>
      </c>
      <c r="C373">
        <v>7</v>
      </c>
      <c r="D373">
        <v>3</v>
      </c>
      <c r="E373" t="s">
        <v>23</v>
      </c>
      <c r="F373">
        <v>0.9</v>
      </c>
      <c r="G373" s="1" t="s">
        <v>41</v>
      </c>
      <c r="H373">
        <v>5</v>
      </c>
      <c r="I373">
        <v>5.5</v>
      </c>
      <c r="J373">
        <f t="shared" si="77"/>
        <v>2.75</v>
      </c>
      <c r="K373">
        <f t="shared" si="74"/>
        <v>23.758294442772812</v>
      </c>
      <c r="L373">
        <v>0.21</v>
      </c>
      <c r="M373">
        <f t="shared" si="78"/>
        <v>3.3422538049298019E-2</v>
      </c>
      <c r="N373">
        <f t="shared" si="79"/>
        <v>3.5093664951762918E-3</v>
      </c>
    </row>
    <row r="374" spans="1:14">
      <c r="A374" t="s">
        <v>50</v>
      </c>
      <c r="B374" t="s">
        <v>19</v>
      </c>
      <c r="C374">
        <v>7</v>
      </c>
      <c r="D374">
        <v>4</v>
      </c>
      <c r="E374" t="s">
        <v>23</v>
      </c>
      <c r="F374">
        <v>5.4</v>
      </c>
      <c r="G374" s="1" t="s">
        <v>44</v>
      </c>
      <c r="H374">
        <v>18</v>
      </c>
      <c r="I374">
        <v>7.8250000000000002</v>
      </c>
      <c r="J374">
        <f t="shared" si="77"/>
        <v>3.9125000000000001</v>
      </c>
      <c r="K374">
        <f t="shared" si="74"/>
        <v>48.090420418677887</v>
      </c>
      <c r="L374">
        <v>0.9</v>
      </c>
      <c r="M374">
        <f t="shared" si="78"/>
        <v>0.14323944878270581</v>
      </c>
      <c r="N374">
        <f t="shared" si="79"/>
        <v>6.4457751952217604E-2</v>
      </c>
    </row>
    <row r="375" spans="1:14">
      <c r="A375" t="s">
        <v>50</v>
      </c>
      <c r="B375" t="s">
        <v>19</v>
      </c>
      <c r="C375">
        <v>7</v>
      </c>
      <c r="D375">
        <v>4</v>
      </c>
      <c r="E375" t="s">
        <v>25</v>
      </c>
      <c r="F375">
        <v>6.5</v>
      </c>
      <c r="G375" t="s">
        <v>34</v>
      </c>
      <c r="H375">
        <v>10</v>
      </c>
      <c r="I375">
        <v>5.9249999999999998</v>
      </c>
      <c r="J375">
        <f t="shared" si="77"/>
        <v>2.9624999999999999</v>
      </c>
      <c r="K375">
        <f t="shared" si="74"/>
        <v>27.571893399919542</v>
      </c>
      <c r="L375">
        <v>0.54</v>
      </c>
      <c r="M375">
        <f t="shared" si="78"/>
        <v>8.5943669269623491E-2</v>
      </c>
      <c r="N375">
        <f t="shared" si="79"/>
        <v>2.3204790702798343E-2</v>
      </c>
    </row>
    <row r="376" spans="1:14">
      <c r="A376" t="s">
        <v>50</v>
      </c>
      <c r="B376" t="s">
        <v>19</v>
      </c>
      <c r="C376">
        <v>7</v>
      </c>
      <c r="D376">
        <v>4</v>
      </c>
      <c r="E376" t="s">
        <v>29</v>
      </c>
      <c r="F376">
        <v>5</v>
      </c>
      <c r="G376" t="s">
        <v>34</v>
      </c>
      <c r="H376">
        <v>10</v>
      </c>
      <c r="I376">
        <v>3.4249999999999998</v>
      </c>
      <c r="J376">
        <f t="shared" si="77"/>
        <v>1.7124999999999999</v>
      </c>
      <c r="K376">
        <f t="shared" si="74"/>
        <v>9.2132113305041905</v>
      </c>
      <c r="L376">
        <v>0.54</v>
      </c>
      <c r="M376">
        <f t="shared" si="78"/>
        <v>8.5943669269623491E-2</v>
      </c>
      <c r="N376">
        <f t="shared" si="79"/>
        <v>2.3204790702798343E-2</v>
      </c>
    </row>
    <row r="377" spans="1:14">
      <c r="A377" t="s">
        <v>50</v>
      </c>
      <c r="B377" t="s">
        <v>19</v>
      </c>
      <c r="C377">
        <v>7</v>
      </c>
      <c r="D377">
        <v>4</v>
      </c>
      <c r="E377" t="s">
        <v>20</v>
      </c>
      <c r="F377">
        <v>5.05</v>
      </c>
      <c r="G377" t="s">
        <v>34</v>
      </c>
      <c r="H377">
        <v>10</v>
      </c>
      <c r="I377">
        <v>6.45</v>
      </c>
      <c r="J377">
        <f t="shared" si="77"/>
        <v>3.2250000000000001</v>
      </c>
      <c r="K377">
        <f t="shared" si="74"/>
        <v>32.674527092742345</v>
      </c>
      <c r="L377">
        <v>0.42</v>
      </c>
      <c r="M377">
        <f t="shared" si="78"/>
        <v>6.6845076098596037E-2</v>
      </c>
      <c r="N377">
        <f t="shared" si="79"/>
        <v>1.4037465980705167E-2</v>
      </c>
    </row>
    <row r="378" spans="1:14">
      <c r="A378" t="s">
        <v>50</v>
      </c>
      <c r="B378" t="s">
        <v>19</v>
      </c>
      <c r="C378">
        <v>7</v>
      </c>
      <c r="D378">
        <v>5</v>
      </c>
      <c r="E378" t="s">
        <v>25</v>
      </c>
      <c r="F378">
        <v>5.0999999999999996</v>
      </c>
      <c r="G378" s="1" t="s">
        <v>44</v>
      </c>
      <c r="H378">
        <v>22</v>
      </c>
      <c r="I378">
        <f>(14.75+12.4)/2</f>
        <v>13.574999999999999</v>
      </c>
      <c r="J378">
        <f t="shared" si="77"/>
        <v>6.7874999999999996</v>
      </c>
      <c r="K378">
        <f t="shared" si="74"/>
        <v>144.73366442473389</v>
      </c>
      <c r="L378">
        <v>2.56</v>
      </c>
      <c r="M378">
        <f t="shared" si="78"/>
        <v>0.40743665431525211</v>
      </c>
      <c r="N378">
        <f t="shared" si="79"/>
        <v>0.52151891752352275</v>
      </c>
    </row>
    <row r="379" spans="1:14">
      <c r="A379" t="s">
        <v>50</v>
      </c>
      <c r="B379" t="s">
        <v>19</v>
      </c>
      <c r="C379">
        <v>7</v>
      </c>
      <c r="D379">
        <v>5</v>
      </c>
      <c r="E379" t="s">
        <v>23</v>
      </c>
      <c r="F379">
        <v>7.6</v>
      </c>
      <c r="G379" t="s">
        <v>34</v>
      </c>
      <c r="H379">
        <v>5</v>
      </c>
      <c r="I379">
        <v>3.75</v>
      </c>
      <c r="J379">
        <f t="shared" si="77"/>
        <v>1.875</v>
      </c>
      <c r="K379">
        <f t="shared" si="74"/>
        <v>11.044661672776616</v>
      </c>
      <c r="L379">
        <v>0.14000000000000001</v>
      </c>
      <c r="M379">
        <f t="shared" si="78"/>
        <v>2.2281692032865352E-2</v>
      </c>
      <c r="N379">
        <f t="shared" si="79"/>
        <v>1.5597184423005749E-3</v>
      </c>
    </row>
    <row r="380" spans="1:14">
      <c r="A380" t="s">
        <v>50</v>
      </c>
      <c r="B380" t="s">
        <v>19</v>
      </c>
      <c r="C380">
        <v>7</v>
      </c>
      <c r="D380">
        <v>5</v>
      </c>
      <c r="E380" t="s">
        <v>20</v>
      </c>
      <c r="F380">
        <v>3.8</v>
      </c>
      <c r="G380" t="s">
        <v>34</v>
      </c>
      <c r="H380">
        <v>6</v>
      </c>
      <c r="I380">
        <v>4.5</v>
      </c>
      <c r="J380">
        <f t="shared" si="77"/>
        <v>2.25</v>
      </c>
      <c r="K380">
        <f t="shared" si="74"/>
        <v>15.904312808798327</v>
      </c>
      <c r="L380">
        <v>0.34</v>
      </c>
      <c r="M380">
        <f t="shared" si="78"/>
        <v>5.4112680651244423E-2</v>
      </c>
      <c r="N380">
        <f t="shared" si="79"/>
        <v>9.1991557107115544E-3</v>
      </c>
    </row>
    <row r="381" spans="1:14">
      <c r="A381" t="s">
        <v>50</v>
      </c>
      <c r="B381" t="s">
        <v>19</v>
      </c>
      <c r="C381">
        <v>7</v>
      </c>
      <c r="D381">
        <v>5</v>
      </c>
      <c r="E381" t="s">
        <v>29</v>
      </c>
      <c r="F381">
        <v>11.9</v>
      </c>
      <c r="G381" s="1" t="s">
        <v>41</v>
      </c>
      <c r="H381">
        <v>5.5</v>
      </c>
      <c r="I381">
        <v>3.4249999999999998</v>
      </c>
      <c r="J381">
        <f t="shared" si="77"/>
        <v>1.7124999999999999</v>
      </c>
      <c r="K381">
        <f t="shared" si="74"/>
        <v>9.2132113305041905</v>
      </c>
      <c r="L381">
        <v>0.15</v>
      </c>
      <c r="M381">
        <f t="shared" si="78"/>
        <v>2.3873241463784299E-2</v>
      </c>
      <c r="N381">
        <f t="shared" si="79"/>
        <v>1.7904931097838224E-3</v>
      </c>
    </row>
    <row r="382" spans="1:14">
      <c r="A382" t="s">
        <v>50</v>
      </c>
      <c r="B382" t="s">
        <v>19</v>
      </c>
      <c r="C382">
        <v>8</v>
      </c>
      <c r="D382">
        <v>1</v>
      </c>
      <c r="E382" t="s">
        <v>23</v>
      </c>
      <c r="F382">
        <v>2.0699999999999998</v>
      </c>
      <c r="G382" s="1" t="s">
        <v>38</v>
      </c>
      <c r="H382">
        <v>14</v>
      </c>
      <c r="I382">
        <f>(10.8+8.7)/2</f>
        <v>9.75</v>
      </c>
      <c r="J382">
        <f t="shared" si="77"/>
        <v>4.875</v>
      </c>
      <c r="K382">
        <f t="shared" si="74"/>
        <v>74.661912907969921</v>
      </c>
      <c r="L382">
        <f>(0.72+1.16)/2</f>
        <v>0.94</v>
      </c>
      <c r="M382">
        <f t="shared" ref="M382:M401" si="80">(L382/PI())/2</f>
        <v>0.14960564650638161</v>
      </c>
      <c r="N382">
        <f t="shared" ref="N382:N401" si="81">PI()*(M382*M382)</f>
        <v>7.0314653857999357E-2</v>
      </c>
    </row>
    <row r="383" spans="1:14">
      <c r="A383" t="s">
        <v>50</v>
      </c>
      <c r="B383" t="s">
        <v>19</v>
      </c>
      <c r="C383">
        <v>8</v>
      </c>
      <c r="D383">
        <v>1</v>
      </c>
      <c r="E383" t="s">
        <v>29</v>
      </c>
      <c r="F383">
        <v>4.3</v>
      </c>
      <c r="G383" s="1" t="s">
        <v>38</v>
      </c>
      <c r="H383">
        <v>14</v>
      </c>
      <c r="I383">
        <v>7.1</v>
      </c>
      <c r="J383">
        <f t="shared" si="77"/>
        <v>3.55</v>
      </c>
      <c r="K383">
        <f t="shared" si="74"/>
        <v>39.591921416865368</v>
      </c>
      <c r="L383">
        <v>0.96</v>
      </c>
      <c r="M383">
        <f t="shared" si="80"/>
        <v>0.15278874536821951</v>
      </c>
      <c r="N383">
        <f t="shared" si="81"/>
        <v>7.3338597776745354E-2</v>
      </c>
    </row>
    <row r="384" spans="1:14">
      <c r="A384" t="s">
        <v>50</v>
      </c>
      <c r="B384" t="s">
        <v>19</v>
      </c>
      <c r="C384">
        <v>8</v>
      </c>
      <c r="D384">
        <v>1</v>
      </c>
      <c r="E384" t="s">
        <v>20</v>
      </c>
      <c r="F384">
        <v>4.7</v>
      </c>
      <c r="G384" s="1" t="s">
        <v>39</v>
      </c>
      <c r="H384">
        <v>12</v>
      </c>
      <c r="I384">
        <v>4.3499999999999996</v>
      </c>
      <c r="J384">
        <f t="shared" si="77"/>
        <v>2.1749999999999998</v>
      </c>
      <c r="K384">
        <f t="shared" si="74"/>
        <v>14.861696746888212</v>
      </c>
      <c r="L384">
        <v>0.5</v>
      </c>
      <c r="M384">
        <f t="shared" si="80"/>
        <v>7.9577471545947673E-2</v>
      </c>
      <c r="N384">
        <f t="shared" si="81"/>
        <v>1.9894367886486918E-2</v>
      </c>
    </row>
    <row r="385" spans="1:16">
      <c r="A385" t="s">
        <v>50</v>
      </c>
      <c r="B385" t="s">
        <v>19</v>
      </c>
      <c r="C385">
        <v>8</v>
      </c>
      <c r="D385">
        <v>1</v>
      </c>
      <c r="E385" t="s">
        <v>25</v>
      </c>
      <c r="F385">
        <v>3.2</v>
      </c>
      <c r="G385" s="1" t="s">
        <v>41</v>
      </c>
      <c r="H385">
        <v>7</v>
      </c>
      <c r="I385">
        <v>3.95</v>
      </c>
      <c r="J385">
        <f t="shared" si="77"/>
        <v>1.9750000000000001</v>
      </c>
      <c r="K385">
        <f t="shared" si="74"/>
        <v>12.254174844408688</v>
      </c>
      <c r="L385">
        <v>0.31</v>
      </c>
      <c r="M385">
        <f t="shared" si="80"/>
        <v>4.9338032358487556E-2</v>
      </c>
      <c r="N385">
        <f t="shared" si="81"/>
        <v>7.6473950155655709E-3</v>
      </c>
    </row>
    <row r="386" spans="1:16">
      <c r="A386" t="s">
        <v>50</v>
      </c>
      <c r="B386" t="s">
        <v>19</v>
      </c>
      <c r="C386">
        <v>8</v>
      </c>
      <c r="D386">
        <v>2</v>
      </c>
      <c r="E386" t="s">
        <v>20</v>
      </c>
      <c r="F386">
        <v>4.2</v>
      </c>
      <c r="G386" s="1" t="s">
        <v>44</v>
      </c>
      <c r="H386">
        <v>15</v>
      </c>
      <c r="I386">
        <v>8.15</v>
      </c>
      <c r="J386">
        <f t="shared" si="77"/>
        <v>4.0750000000000002</v>
      </c>
      <c r="K386">
        <f t="shared" si="74"/>
        <v>52.168109508267008</v>
      </c>
      <c r="L386">
        <v>1.28</v>
      </c>
      <c r="M386">
        <f t="shared" si="80"/>
        <v>0.20371832715762606</v>
      </c>
      <c r="N386">
        <f t="shared" si="81"/>
        <v>0.13037972938088069</v>
      </c>
    </row>
    <row r="387" spans="1:16">
      <c r="A387" t="s">
        <v>50</v>
      </c>
      <c r="B387" t="s">
        <v>19</v>
      </c>
      <c r="C387">
        <v>8</v>
      </c>
      <c r="D387">
        <v>2</v>
      </c>
      <c r="E387" t="s">
        <v>23</v>
      </c>
      <c r="F387">
        <v>0.96</v>
      </c>
      <c r="G387" s="1" t="s">
        <v>38</v>
      </c>
      <c r="H387">
        <v>12</v>
      </c>
      <c r="I387">
        <v>3.55</v>
      </c>
      <c r="J387">
        <f t="shared" si="77"/>
        <v>1.7749999999999999</v>
      </c>
      <c r="K387">
        <f t="shared" si="74"/>
        <v>9.897980354216342</v>
      </c>
      <c r="L387">
        <v>0.36</v>
      </c>
      <c r="M387">
        <f t="shared" si="80"/>
        <v>5.7295779513082318E-2</v>
      </c>
      <c r="N387">
        <f t="shared" si="81"/>
        <v>1.0313240312354817E-2</v>
      </c>
    </row>
    <row r="388" spans="1:16">
      <c r="A388" t="s">
        <v>50</v>
      </c>
      <c r="B388" t="s">
        <v>19</v>
      </c>
      <c r="C388">
        <v>8</v>
      </c>
      <c r="D388">
        <v>2</v>
      </c>
      <c r="E388" t="s">
        <v>25</v>
      </c>
      <c r="F388">
        <v>3.9</v>
      </c>
      <c r="G388" s="1" t="s">
        <v>39</v>
      </c>
      <c r="H388">
        <v>7</v>
      </c>
      <c r="I388">
        <v>4.5999999999999996</v>
      </c>
      <c r="J388">
        <f t="shared" si="77"/>
        <v>2.2999999999999998</v>
      </c>
      <c r="K388">
        <f t="shared" si="74"/>
        <v>16.619025137490002</v>
      </c>
      <c r="L388">
        <v>0.8</v>
      </c>
      <c r="M388">
        <f t="shared" si="80"/>
        <v>0.12732395447351627</v>
      </c>
      <c r="N388">
        <f t="shared" si="81"/>
        <v>5.0929581789406507E-2</v>
      </c>
    </row>
    <row r="389" spans="1:16">
      <c r="A389" t="s">
        <v>50</v>
      </c>
      <c r="B389" t="s">
        <v>19</v>
      </c>
      <c r="C389">
        <v>8</v>
      </c>
      <c r="D389">
        <v>2</v>
      </c>
      <c r="E389" t="s">
        <v>29</v>
      </c>
      <c r="F389">
        <v>6.35</v>
      </c>
      <c r="G389" s="1" t="s">
        <v>39</v>
      </c>
      <c r="H389">
        <v>13</v>
      </c>
      <c r="I389">
        <v>5.125</v>
      </c>
      <c r="J389">
        <f t="shared" si="77"/>
        <v>2.5625</v>
      </c>
      <c r="K389">
        <f t="shared" si="74"/>
        <v>20.628973635486101</v>
      </c>
      <c r="L389">
        <f>(0.5+0.5+0.57+0.65)/4</f>
        <v>0.55499999999999994</v>
      </c>
      <c r="M389">
        <f t="shared" si="80"/>
        <v>8.833099341600191E-2</v>
      </c>
      <c r="N389">
        <f t="shared" si="81"/>
        <v>2.4511850672940528E-2</v>
      </c>
    </row>
    <row r="390" spans="1:16">
      <c r="A390" t="s">
        <v>50</v>
      </c>
      <c r="B390" t="s">
        <v>19</v>
      </c>
      <c r="C390">
        <v>8</v>
      </c>
      <c r="D390">
        <v>3</v>
      </c>
      <c r="E390" t="s">
        <v>29</v>
      </c>
      <c r="F390">
        <v>5.0999999999999996</v>
      </c>
      <c r="G390" s="1" t="s">
        <v>44</v>
      </c>
      <c r="H390">
        <v>13</v>
      </c>
      <c r="I390">
        <v>5.95</v>
      </c>
      <c r="J390">
        <f t="shared" si="77"/>
        <v>2.9750000000000001</v>
      </c>
      <c r="K390">
        <f t="shared" si="74"/>
        <v>27.805058479678166</v>
      </c>
      <c r="L390">
        <v>0.56999999999999995</v>
      </c>
      <c r="M390">
        <f t="shared" si="80"/>
        <v>9.0718317562380343E-2</v>
      </c>
      <c r="N390">
        <f t="shared" si="81"/>
        <v>2.58547205052784E-2</v>
      </c>
    </row>
    <row r="391" spans="1:16">
      <c r="A391" t="s">
        <v>50</v>
      </c>
      <c r="B391" t="s">
        <v>19</v>
      </c>
      <c r="C391">
        <v>8</v>
      </c>
      <c r="D391">
        <v>3</v>
      </c>
      <c r="E391" t="s">
        <v>25</v>
      </c>
      <c r="F391">
        <v>4.6500000000000004</v>
      </c>
      <c r="G391" s="1" t="s">
        <v>38</v>
      </c>
      <c r="H391">
        <v>18</v>
      </c>
      <c r="I391">
        <v>6.4</v>
      </c>
      <c r="J391">
        <f t="shared" si="77"/>
        <v>3.2</v>
      </c>
      <c r="K391">
        <f t="shared" si="74"/>
        <v>32.169908772759484</v>
      </c>
      <c r="L391">
        <v>0.86</v>
      </c>
      <c r="M391">
        <f t="shared" si="80"/>
        <v>0.13687325105903</v>
      </c>
      <c r="N391">
        <f t="shared" si="81"/>
        <v>5.8855497955382904E-2</v>
      </c>
    </row>
    <row r="392" spans="1:16">
      <c r="A392" t="s">
        <v>50</v>
      </c>
      <c r="B392" t="s">
        <v>19</v>
      </c>
      <c r="C392">
        <v>8</v>
      </c>
      <c r="D392">
        <v>3</v>
      </c>
      <c r="E392" t="s">
        <v>23</v>
      </c>
      <c r="F392">
        <v>2.2000000000000002</v>
      </c>
      <c r="G392" s="1" t="s">
        <v>38</v>
      </c>
      <c r="H392">
        <v>21</v>
      </c>
      <c r="I392">
        <v>4.75</v>
      </c>
      <c r="J392">
        <f t="shared" si="77"/>
        <v>2.375</v>
      </c>
      <c r="K392">
        <f t="shared" si="74"/>
        <v>17.720546061654925</v>
      </c>
      <c r="L392">
        <f>(0.81+0.59)/2</f>
        <v>0.7</v>
      </c>
      <c r="M392">
        <f t="shared" si="80"/>
        <v>0.11140846016432673</v>
      </c>
      <c r="N392">
        <f t="shared" si="81"/>
        <v>3.8992961057514354E-2</v>
      </c>
    </row>
    <row r="393" spans="1:16">
      <c r="A393" t="s">
        <v>50</v>
      </c>
      <c r="B393" t="s">
        <v>19</v>
      </c>
      <c r="C393">
        <v>8</v>
      </c>
      <c r="D393">
        <v>3</v>
      </c>
      <c r="E393" t="s">
        <v>20</v>
      </c>
      <c r="F393">
        <v>2.7</v>
      </c>
      <c r="G393" s="1" t="s">
        <v>41</v>
      </c>
      <c r="H393">
        <v>5</v>
      </c>
      <c r="I393">
        <v>4</v>
      </c>
      <c r="J393">
        <f t="shared" si="77"/>
        <v>2</v>
      </c>
      <c r="K393">
        <f t="shared" si="74"/>
        <v>12.566370614359172</v>
      </c>
      <c r="L393">
        <v>0.23</v>
      </c>
      <c r="M393">
        <f t="shared" si="80"/>
        <v>3.6605636911135928E-2</v>
      </c>
      <c r="N393">
        <f t="shared" si="81"/>
        <v>4.2096482447806314E-3</v>
      </c>
    </row>
    <row r="394" spans="1:16">
      <c r="A394" t="s">
        <v>50</v>
      </c>
      <c r="B394" t="s">
        <v>19</v>
      </c>
      <c r="C394">
        <v>8</v>
      </c>
      <c r="D394">
        <v>4</v>
      </c>
      <c r="E394" t="s">
        <v>20</v>
      </c>
      <c r="F394">
        <v>0.9</v>
      </c>
      <c r="G394" s="1" t="s">
        <v>28</v>
      </c>
      <c r="H394">
        <v>5</v>
      </c>
      <c r="I394">
        <v>4.45</v>
      </c>
      <c r="J394">
        <f t="shared" si="77"/>
        <v>2.2250000000000001</v>
      </c>
      <c r="K394">
        <f t="shared" si="74"/>
        <v>15.552847130677971</v>
      </c>
      <c r="L394">
        <v>0.3</v>
      </c>
      <c r="M394">
        <f t="shared" si="80"/>
        <v>4.7746482927568598E-2</v>
      </c>
      <c r="N394">
        <f t="shared" si="81"/>
        <v>7.1619724391352897E-3</v>
      </c>
    </row>
    <row r="395" spans="1:16">
      <c r="A395" t="s">
        <v>50</v>
      </c>
      <c r="B395" t="s">
        <v>19</v>
      </c>
      <c r="C395">
        <v>8</v>
      </c>
      <c r="D395">
        <v>4</v>
      </c>
      <c r="E395" t="s">
        <v>23</v>
      </c>
      <c r="F395">
        <v>2.5</v>
      </c>
      <c r="G395" s="1" t="s">
        <v>44</v>
      </c>
      <c r="H395">
        <v>20</v>
      </c>
      <c r="I395">
        <v>8.85</v>
      </c>
      <c r="J395">
        <f t="shared" si="77"/>
        <v>4.4249999999999998</v>
      </c>
      <c r="K395">
        <f t="shared" si="74"/>
        <v>61.514347652696635</v>
      </c>
      <c r="L395">
        <v>1.73</v>
      </c>
      <c r="M395">
        <f t="shared" si="80"/>
        <v>0.27533805154897895</v>
      </c>
      <c r="N395">
        <f t="shared" si="81"/>
        <v>0.23816741458986676</v>
      </c>
    </row>
    <row r="396" spans="1:16">
      <c r="A396" t="s">
        <v>50</v>
      </c>
      <c r="B396" t="s">
        <v>19</v>
      </c>
      <c r="C396">
        <v>8</v>
      </c>
      <c r="D396">
        <v>4</v>
      </c>
      <c r="E396" t="s">
        <v>29</v>
      </c>
      <c r="F396">
        <v>4.5</v>
      </c>
      <c r="G396" s="1" t="s">
        <v>38</v>
      </c>
      <c r="H396">
        <v>7.5</v>
      </c>
      <c r="I396">
        <v>4.9249999999999998</v>
      </c>
      <c r="J396">
        <f t="shared" si="77"/>
        <v>2.4624999999999999</v>
      </c>
      <c r="K396">
        <f t="shared" si="74"/>
        <v>19.050323327057232</v>
      </c>
      <c r="L396">
        <v>0.4</v>
      </c>
      <c r="M396">
        <f t="shared" si="80"/>
        <v>6.3661977236758135E-2</v>
      </c>
      <c r="N396">
        <f t="shared" si="81"/>
        <v>1.2732395447351627E-2</v>
      </c>
    </row>
    <row r="397" spans="1:16">
      <c r="A397" t="s">
        <v>50</v>
      </c>
      <c r="B397" t="s">
        <v>19</v>
      </c>
      <c r="C397">
        <v>8</v>
      </c>
      <c r="D397">
        <v>4</v>
      </c>
      <c r="E397" t="s">
        <v>25</v>
      </c>
      <c r="F397">
        <v>3.4</v>
      </c>
      <c r="G397" s="1" t="s">
        <v>39</v>
      </c>
      <c r="H397">
        <v>9</v>
      </c>
      <c r="I397">
        <v>4.6749999999999998</v>
      </c>
      <c r="J397">
        <f t="shared" si="77"/>
        <v>2.3374999999999999</v>
      </c>
      <c r="K397">
        <f t="shared" si="74"/>
        <v>17.165367734903356</v>
      </c>
      <c r="L397">
        <v>0.45</v>
      </c>
      <c r="M397">
        <f t="shared" si="80"/>
        <v>7.1619724391352904E-2</v>
      </c>
      <c r="N397">
        <f t="shared" si="81"/>
        <v>1.6114437988054401E-2</v>
      </c>
    </row>
    <row r="398" spans="1:16">
      <c r="A398" t="s">
        <v>50</v>
      </c>
      <c r="B398" t="s">
        <v>19</v>
      </c>
      <c r="C398">
        <v>8</v>
      </c>
      <c r="D398">
        <v>5</v>
      </c>
      <c r="E398" t="s">
        <v>25</v>
      </c>
      <c r="F398">
        <v>1.7</v>
      </c>
      <c r="G398" s="1" t="s">
        <v>38</v>
      </c>
      <c r="H398">
        <v>9.5</v>
      </c>
      <c r="I398">
        <v>3.4249999999999998</v>
      </c>
      <c r="J398">
        <f t="shared" ref="J398:J410" si="82">I398/2</f>
        <v>1.7124999999999999</v>
      </c>
      <c r="K398">
        <f t="shared" si="74"/>
        <v>9.2132113305041905</v>
      </c>
      <c r="L398">
        <v>0.52</v>
      </c>
      <c r="M398">
        <f t="shared" si="80"/>
        <v>8.2760570407785575E-2</v>
      </c>
      <c r="N398">
        <f t="shared" si="81"/>
        <v>2.1517748306024247E-2</v>
      </c>
    </row>
    <row r="399" spans="1:16">
      <c r="A399" t="s">
        <v>50</v>
      </c>
      <c r="B399" t="s">
        <v>19</v>
      </c>
      <c r="C399">
        <v>8</v>
      </c>
      <c r="D399">
        <v>5</v>
      </c>
      <c r="E399" t="s">
        <v>29</v>
      </c>
      <c r="F399">
        <v>7.3</v>
      </c>
      <c r="G399" s="1" t="s">
        <v>38</v>
      </c>
      <c r="H399">
        <v>11.5</v>
      </c>
      <c r="I399">
        <v>5.25</v>
      </c>
      <c r="J399">
        <f t="shared" si="82"/>
        <v>2.625</v>
      </c>
      <c r="K399">
        <f t="shared" si="74"/>
        <v>21.647536878642168</v>
      </c>
      <c r="L399">
        <v>0.7</v>
      </c>
      <c r="M399">
        <f t="shared" si="80"/>
        <v>0.11140846016432673</v>
      </c>
      <c r="N399">
        <f t="shared" si="81"/>
        <v>3.8992961057514354E-2</v>
      </c>
    </row>
    <row r="400" spans="1:16">
      <c r="A400" t="s">
        <v>50</v>
      </c>
      <c r="B400" t="s">
        <v>19</v>
      </c>
      <c r="C400">
        <v>8</v>
      </c>
      <c r="D400">
        <v>5</v>
      </c>
      <c r="E400" t="s">
        <v>23</v>
      </c>
      <c r="F400">
        <v>3</v>
      </c>
      <c r="G400" s="1" t="s">
        <v>39</v>
      </c>
      <c r="H400">
        <v>11</v>
      </c>
      <c r="I400">
        <v>5.6</v>
      </c>
      <c r="J400">
        <f t="shared" si="82"/>
        <v>2.8</v>
      </c>
      <c r="K400">
        <f t="shared" si="74"/>
        <v>24.630086404143974</v>
      </c>
      <c r="L400">
        <v>0.8</v>
      </c>
      <c r="M400">
        <f t="shared" si="80"/>
        <v>0.12732395447351627</v>
      </c>
      <c r="N400">
        <f t="shared" si="81"/>
        <v>5.0929581789406507E-2</v>
      </c>
      <c r="P400" s="13" t="s">
        <v>52</v>
      </c>
    </row>
    <row r="401" spans="1:29">
      <c r="A401" t="s">
        <v>50</v>
      </c>
      <c r="B401" t="s">
        <v>19</v>
      </c>
      <c r="C401">
        <v>8</v>
      </c>
      <c r="D401">
        <v>5</v>
      </c>
      <c r="E401" t="s">
        <v>20</v>
      </c>
      <c r="F401">
        <v>1.4</v>
      </c>
      <c r="G401" s="1" t="s">
        <v>39</v>
      </c>
      <c r="H401">
        <v>13</v>
      </c>
      <c r="I401">
        <v>7.5</v>
      </c>
      <c r="J401">
        <f t="shared" si="82"/>
        <v>3.75</v>
      </c>
      <c r="K401">
        <f t="shared" si="74"/>
        <v>44.178646691106465</v>
      </c>
      <c r="L401">
        <v>1.45</v>
      </c>
      <c r="M401">
        <f t="shared" si="80"/>
        <v>0.23077466748324824</v>
      </c>
      <c r="N401">
        <f t="shared" si="81"/>
        <v>0.16731163392535497</v>
      </c>
    </row>
    <row r="402" spans="1:29">
      <c r="A402" t="s">
        <v>53</v>
      </c>
      <c r="B402" t="s">
        <v>19</v>
      </c>
      <c r="C402">
        <v>1</v>
      </c>
      <c r="D402">
        <v>1</v>
      </c>
      <c r="E402" t="s">
        <v>25</v>
      </c>
      <c r="F402">
        <v>7.5</v>
      </c>
      <c r="G402" s="1" t="s">
        <v>24</v>
      </c>
      <c r="H402">
        <v>11.5</v>
      </c>
      <c r="I402">
        <v>6.05</v>
      </c>
      <c r="J402">
        <f t="shared" si="82"/>
        <v>3.0249999999999999</v>
      </c>
      <c r="K402">
        <f t="shared" ref="K402:K431" si="83">PI()*(J402*J402)</f>
        <v>28.747536275755099</v>
      </c>
      <c r="L402">
        <v>1.34</v>
      </c>
      <c r="M402">
        <f t="shared" ref="M402:M431" si="84">(L402/PI() )/2</f>
        <v>0.21326762374313976</v>
      </c>
      <c r="N402">
        <f t="shared" ref="N402:N431" si="85">PI() *(M402*M402)</f>
        <v>0.14288930790790363</v>
      </c>
      <c r="P402" s="13" t="s">
        <v>159</v>
      </c>
      <c r="Q402">
        <f>SUM(F402:F501)</f>
        <v>587.41</v>
      </c>
      <c r="S402" s="13" t="s">
        <v>5</v>
      </c>
      <c r="T402" s="13" t="s">
        <v>12</v>
      </c>
      <c r="U402" s="13" t="s">
        <v>151</v>
      </c>
      <c r="V402" s="13" t="s">
        <v>152</v>
      </c>
      <c r="W402" s="13" t="s">
        <v>148</v>
      </c>
      <c r="X402" s="13" t="s">
        <v>149</v>
      </c>
      <c r="Y402" s="13" t="s">
        <v>150</v>
      </c>
      <c r="Z402" s="13" t="s">
        <v>14</v>
      </c>
      <c r="AA402" s="13" t="s">
        <v>15</v>
      </c>
      <c r="AB402" s="13" t="s">
        <v>153</v>
      </c>
      <c r="AC402" s="13" t="s">
        <v>17</v>
      </c>
    </row>
    <row r="403" spans="1:29">
      <c r="A403" t="s">
        <v>53</v>
      </c>
      <c r="B403" t="s">
        <v>19</v>
      </c>
      <c r="C403">
        <v>1</v>
      </c>
      <c r="D403">
        <v>1</v>
      </c>
      <c r="E403" t="s">
        <v>23</v>
      </c>
      <c r="F403">
        <v>3.7</v>
      </c>
      <c r="G403" s="1" t="s">
        <v>24</v>
      </c>
      <c r="H403">
        <v>8.5</v>
      </c>
      <c r="I403">
        <v>5.85</v>
      </c>
      <c r="J403">
        <f t="shared" si="82"/>
        <v>2.9249999999999998</v>
      </c>
      <c r="K403">
        <f t="shared" si="83"/>
        <v>26.878288646869169</v>
      </c>
      <c r="L403">
        <v>1.1299999999999999</v>
      </c>
      <c r="M403">
        <f t="shared" si="84"/>
        <v>0.17984508569384172</v>
      </c>
      <c r="N403">
        <f t="shared" si="85"/>
        <v>0.10161247341702057</v>
      </c>
      <c r="P403" s="13" t="s">
        <v>160</v>
      </c>
      <c r="Q403">
        <f>Q402/100</f>
        <v>5.8740999999999994</v>
      </c>
      <c r="S403" t="s">
        <v>22</v>
      </c>
      <c r="T403">
        <v>2</v>
      </c>
      <c r="U403">
        <f>T403/100*100</f>
        <v>2</v>
      </c>
      <c r="V403">
        <f>U403*289.812/100</f>
        <v>5.7962400000000001</v>
      </c>
      <c r="W403">
        <f>SUM(N402:N403)/2</f>
        <v>0.1222508906624621</v>
      </c>
      <c r="X403">
        <f>W403*V403</f>
        <v>0.70859550249338932</v>
      </c>
      <c r="Y403">
        <f>X403/29.351*100</f>
        <v>2.414212471443526</v>
      </c>
      <c r="Z403">
        <v>2</v>
      </c>
      <c r="AA403">
        <f>Z403/25</f>
        <v>0.08</v>
      </c>
      <c r="AB403">
        <f>AA403/1.96*100</f>
        <v>4.0816326530612246</v>
      </c>
      <c r="AC403">
        <f>AB403+Y403+U403</f>
        <v>8.4958451245047506</v>
      </c>
    </row>
    <row r="404" spans="1:29">
      <c r="A404" t="s">
        <v>53</v>
      </c>
      <c r="B404" t="s">
        <v>19</v>
      </c>
      <c r="C404">
        <v>1</v>
      </c>
      <c r="D404">
        <v>1</v>
      </c>
      <c r="E404" t="s">
        <v>29</v>
      </c>
      <c r="F404">
        <v>7.05</v>
      </c>
      <c r="G404" s="1" t="s">
        <v>24</v>
      </c>
      <c r="H404">
        <v>13</v>
      </c>
      <c r="I404">
        <v>7.47</v>
      </c>
      <c r="J404">
        <f t="shared" si="82"/>
        <v>3.7349999999999999</v>
      </c>
      <c r="K404">
        <f t="shared" si="83"/>
        <v>43.825924375924671</v>
      </c>
      <c r="L404">
        <v>0.99</v>
      </c>
      <c r="M404">
        <f t="shared" si="84"/>
        <v>0.15756339366097638</v>
      </c>
      <c r="N404">
        <f t="shared" si="85"/>
        <v>7.7993879862183299E-2</v>
      </c>
      <c r="P404" s="13" t="s">
        <v>27</v>
      </c>
      <c r="Q404">
        <f>Q403*Q403</f>
        <v>34.505050809999993</v>
      </c>
      <c r="S404" s="1" t="s">
        <v>28</v>
      </c>
      <c r="T404">
        <v>1</v>
      </c>
      <c r="U404">
        <f t="shared" ref="U404:U413" si="86">T404/100*100</f>
        <v>1</v>
      </c>
      <c r="V404">
        <f t="shared" ref="V404:V413" si="87">U404*289.812/100</f>
        <v>2.89812</v>
      </c>
      <c r="W404">
        <f>N404</f>
        <v>7.7993879862183299E-2</v>
      </c>
      <c r="X404">
        <f t="shared" ref="X404:X412" si="88">W404*V404</f>
        <v>0.22603562310619066</v>
      </c>
      <c r="Y404">
        <f t="shared" ref="Y404:Y413" si="89">X404/29.351*100</f>
        <v>0.7701121703048982</v>
      </c>
      <c r="Z404">
        <v>1</v>
      </c>
      <c r="AA404">
        <f t="shared" ref="AA404:AA412" si="90">Z404/25</f>
        <v>0.04</v>
      </c>
      <c r="AB404">
        <f t="shared" ref="AB404:AB413" si="91">AA404/1.96*100</f>
        <v>2.0408163265306123</v>
      </c>
      <c r="AC404">
        <f t="shared" ref="AC404:AC412" si="92">AB404+Y404+U404</f>
        <v>3.8109284968355106</v>
      </c>
    </row>
    <row r="405" spans="1:29">
      <c r="A405" t="s">
        <v>53</v>
      </c>
      <c r="B405" t="s">
        <v>19</v>
      </c>
      <c r="C405">
        <v>1</v>
      </c>
      <c r="D405">
        <v>1</v>
      </c>
      <c r="E405" t="s">
        <v>20</v>
      </c>
      <c r="F405">
        <v>7.8</v>
      </c>
      <c r="G405" s="1" t="s">
        <v>30</v>
      </c>
      <c r="H405">
        <v>8</v>
      </c>
      <c r="I405">
        <v>13.95</v>
      </c>
      <c r="J405">
        <f t="shared" si="82"/>
        <v>6.9749999999999996</v>
      </c>
      <c r="K405">
        <f>PI()*(J405*J405)</f>
        <v>152.84044609255193</v>
      </c>
      <c r="L405">
        <v>0.81</v>
      </c>
      <c r="M405">
        <f>(L405/PI() )/2</f>
        <v>0.12891550390443524</v>
      </c>
      <c r="N405">
        <f>PI() *(M405*M405)</f>
        <v>5.2210779081296281E-2</v>
      </c>
      <c r="P405" s="14" t="s">
        <v>152</v>
      </c>
      <c r="Q405">
        <f>10000/Q404</f>
        <v>289.8126438087109</v>
      </c>
      <c r="S405" t="s">
        <v>31</v>
      </c>
      <c r="T405">
        <v>10</v>
      </c>
      <c r="U405">
        <f t="shared" si="86"/>
        <v>10</v>
      </c>
      <c r="V405">
        <f t="shared" si="87"/>
        <v>28.981199999999998</v>
      </c>
      <c r="W405">
        <f>SUM(N405:N414)/10</f>
        <v>4.3305264240589253E-2</v>
      </c>
      <c r="X405">
        <f t="shared" si="88"/>
        <v>1.2550385240093651</v>
      </c>
      <c r="Y405">
        <f t="shared" si="89"/>
        <v>4.2759651255812923</v>
      </c>
      <c r="Z405">
        <v>6</v>
      </c>
      <c r="AA405">
        <f t="shared" si="90"/>
        <v>0.24</v>
      </c>
      <c r="AB405">
        <f t="shared" si="91"/>
        <v>12.244897959183673</v>
      </c>
      <c r="AC405">
        <f t="shared" si="92"/>
        <v>26.520863084764965</v>
      </c>
    </row>
    <row r="406" spans="1:29">
      <c r="A406" t="s">
        <v>53</v>
      </c>
      <c r="B406" t="s">
        <v>19</v>
      </c>
      <c r="C406">
        <v>1</v>
      </c>
      <c r="D406">
        <v>2</v>
      </c>
      <c r="E406" t="s">
        <v>20</v>
      </c>
      <c r="F406">
        <v>5.45</v>
      </c>
      <c r="G406" s="1" t="s">
        <v>32</v>
      </c>
      <c r="H406">
        <v>11.5</v>
      </c>
      <c r="I406">
        <v>4.67</v>
      </c>
      <c r="J406">
        <f t="shared" si="82"/>
        <v>2.335</v>
      </c>
      <c r="K406">
        <f>PI()*(J406*J406)</f>
        <v>17.128670005718607</v>
      </c>
      <c r="L406">
        <v>0.8</v>
      </c>
      <c r="M406">
        <f>(L406/PI() )/2</f>
        <v>0.12732395447351627</v>
      </c>
      <c r="N406">
        <f>PI() *(M406*M406)</f>
        <v>5.0929581789406507E-2</v>
      </c>
      <c r="S406" t="s">
        <v>54</v>
      </c>
      <c r="T406">
        <v>1</v>
      </c>
      <c r="U406">
        <f t="shared" si="86"/>
        <v>1</v>
      </c>
      <c r="V406">
        <f t="shared" si="87"/>
        <v>2.89812</v>
      </c>
      <c r="W406">
        <f>N415</f>
        <v>8.6659866513537007E-3</v>
      </c>
      <c r="X406">
        <f t="shared" si="88"/>
        <v>2.5115069234021188E-2</v>
      </c>
      <c r="Y406">
        <f t="shared" si="89"/>
        <v>8.556801892276647E-2</v>
      </c>
      <c r="Z406">
        <v>1</v>
      </c>
      <c r="AA406">
        <f t="shared" si="90"/>
        <v>0.04</v>
      </c>
      <c r="AB406">
        <f t="shared" si="91"/>
        <v>2.0408163265306123</v>
      </c>
      <c r="AC406">
        <f t="shared" si="92"/>
        <v>3.1263843454533786</v>
      </c>
    </row>
    <row r="407" spans="1:29">
      <c r="A407" t="s">
        <v>53</v>
      </c>
      <c r="B407" t="s">
        <v>19</v>
      </c>
      <c r="C407">
        <v>1</v>
      </c>
      <c r="D407">
        <v>2</v>
      </c>
      <c r="E407" t="s">
        <v>25</v>
      </c>
      <c r="F407">
        <v>3.95</v>
      </c>
      <c r="G407" s="1" t="s">
        <v>24</v>
      </c>
      <c r="H407">
        <v>12</v>
      </c>
      <c r="I407">
        <v>7.6</v>
      </c>
      <c r="J407">
        <f t="shared" si="82"/>
        <v>3.8</v>
      </c>
      <c r="K407">
        <f t="shared" si="83"/>
        <v>45.364597917836612</v>
      </c>
      <c r="L407">
        <v>0.32</v>
      </c>
      <c r="M407">
        <f t="shared" si="84"/>
        <v>5.0929581789406514E-2</v>
      </c>
      <c r="N407">
        <f t="shared" si="85"/>
        <v>8.148733086305043E-3</v>
      </c>
      <c r="S407" s="1" t="s">
        <v>32</v>
      </c>
      <c r="T407">
        <v>3</v>
      </c>
      <c r="U407">
        <f t="shared" si="86"/>
        <v>3</v>
      </c>
      <c r="V407">
        <f t="shared" si="87"/>
        <v>8.6943599999999996</v>
      </c>
      <c r="W407">
        <f>SUM(N416:N418)/3</f>
        <v>4.437770329879015E-2</v>
      </c>
      <c r="X407">
        <f t="shared" si="88"/>
        <v>0.38583572845286912</v>
      </c>
      <c r="Y407">
        <f t="shared" si="89"/>
        <v>1.3145573522294611</v>
      </c>
      <c r="Z407">
        <v>3</v>
      </c>
      <c r="AA407">
        <f t="shared" si="90"/>
        <v>0.12</v>
      </c>
      <c r="AB407">
        <f t="shared" si="91"/>
        <v>6.1224489795918364</v>
      </c>
      <c r="AC407">
        <f t="shared" si="92"/>
        <v>10.437006331821298</v>
      </c>
    </row>
    <row r="408" spans="1:29">
      <c r="A408" t="s">
        <v>53</v>
      </c>
      <c r="B408" t="s">
        <v>19</v>
      </c>
      <c r="C408">
        <v>1</v>
      </c>
      <c r="D408">
        <v>2</v>
      </c>
      <c r="E408" t="s">
        <v>23</v>
      </c>
      <c r="F408">
        <v>3.85</v>
      </c>
      <c r="G408" s="1" t="s">
        <v>24</v>
      </c>
      <c r="H408">
        <v>7</v>
      </c>
      <c r="I408">
        <v>3.125</v>
      </c>
      <c r="J408">
        <f t="shared" si="82"/>
        <v>1.5625</v>
      </c>
      <c r="K408">
        <f t="shared" si="83"/>
        <v>7.669903939428206</v>
      </c>
      <c r="L408">
        <v>0.63</v>
      </c>
      <c r="M408">
        <f t="shared" si="84"/>
        <v>0.10026761414789406</v>
      </c>
      <c r="N408">
        <f t="shared" si="85"/>
        <v>3.1584298456586626E-2</v>
      </c>
      <c r="S408" s="1" t="s">
        <v>24</v>
      </c>
      <c r="T408">
        <v>58</v>
      </c>
      <c r="U408">
        <f t="shared" si="86"/>
        <v>57.999999999999993</v>
      </c>
      <c r="V408">
        <f t="shared" si="87"/>
        <v>168.09095999999997</v>
      </c>
      <c r="W408">
        <f>SUM(N419:N476)/58</f>
        <v>9.0950875862846517E-2</v>
      </c>
      <c r="X408">
        <f t="shared" si="88"/>
        <v>15.288020036626696</v>
      </c>
      <c r="Y408">
        <f t="shared" si="89"/>
        <v>52.086879617821189</v>
      </c>
      <c r="Z408">
        <v>21</v>
      </c>
      <c r="AA408">
        <f t="shared" si="90"/>
        <v>0.84</v>
      </c>
      <c r="AB408">
        <f t="shared" si="91"/>
        <v>42.857142857142854</v>
      </c>
      <c r="AC408">
        <f t="shared" si="92"/>
        <v>152.94402247496404</v>
      </c>
    </row>
    <row r="409" spans="1:29">
      <c r="A409" t="s">
        <v>53</v>
      </c>
      <c r="B409" t="s">
        <v>19</v>
      </c>
      <c r="C409">
        <v>1</v>
      </c>
      <c r="D409">
        <v>2</v>
      </c>
      <c r="E409" t="s">
        <v>29</v>
      </c>
      <c r="F409">
        <v>8.94</v>
      </c>
      <c r="G409" s="1" t="s">
        <v>24</v>
      </c>
      <c r="H409">
        <v>7.5</v>
      </c>
      <c r="I409">
        <v>2.9</v>
      </c>
      <c r="J409">
        <f t="shared" si="82"/>
        <v>1.45</v>
      </c>
      <c r="K409">
        <f t="shared" si="83"/>
        <v>6.6051985541725404</v>
      </c>
      <c r="L409">
        <v>0.39</v>
      </c>
      <c r="M409">
        <f t="shared" si="84"/>
        <v>6.2070427805839185E-2</v>
      </c>
      <c r="N409">
        <f t="shared" si="85"/>
        <v>1.2103733422138642E-2</v>
      </c>
      <c r="S409" s="1" t="s">
        <v>35</v>
      </c>
      <c r="T409">
        <v>4</v>
      </c>
      <c r="U409">
        <f t="shared" si="86"/>
        <v>4</v>
      </c>
      <c r="V409">
        <f t="shared" si="87"/>
        <v>11.59248</v>
      </c>
      <c r="W409">
        <f>SUM(N477:N480)/4</f>
        <v>0.19559943562315074</v>
      </c>
      <c r="X409">
        <f t="shared" si="88"/>
        <v>2.2674825454726624</v>
      </c>
      <c r="Y409">
        <f t="shared" si="89"/>
        <v>7.7254013337626066</v>
      </c>
      <c r="Z409">
        <v>3</v>
      </c>
      <c r="AA409">
        <f t="shared" si="90"/>
        <v>0.12</v>
      </c>
      <c r="AB409">
        <f t="shared" si="91"/>
        <v>6.1224489795918364</v>
      </c>
      <c r="AC409">
        <f t="shared" si="92"/>
        <v>17.847850313354442</v>
      </c>
    </row>
    <row r="410" spans="1:29">
      <c r="A410" t="s">
        <v>53</v>
      </c>
      <c r="B410" t="s">
        <v>19</v>
      </c>
      <c r="C410">
        <v>1</v>
      </c>
      <c r="D410">
        <v>3</v>
      </c>
      <c r="E410" t="s">
        <v>23</v>
      </c>
      <c r="F410">
        <v>9.1</v>
      </c>
      <c r="G410" s="1" t="s">
        <v>32</v>
      </c>
      <c r="H410">
        <v>11</v>
      </c>
      <c r="I410">
        <v>7.52</v>
      </c>
      <c r="J410">
        <f t="shared" si="82"/>
        <v>3.76</v>
      </c>
      <c r="K410">
        <f>PI()*(J410*J410)</f>
        <v>44.414580299391055</v>
      </c>
      <c r="L410">
        <v>0.85</v>
      </c>
      <c r="M410">
        <f>(L410/PI() )/2</f>
        <v>0.13528170162811104</v>
      </c>
      <c r="N410">
        <f>PI() *(M410*M410)</f>
        <v>5.7494723191947185E-2</v>
      </c>
      <c r="S410" s="1" t="s">
        <v>37</v>
      </c>
      <c r="T410">
        <v>4</v>
      </c>
      <c r="U410">
        <f t="shared" si="86"/>
        <v>4</v>
      </c>
      <c r="V410">
        <f t="shared" si="87"/>
        <v>11.59248</v>
      </c>
      <c r="W410">
        <f>SUM(N481:N484)/4</f>
        <v>0.22669433262972977</v>
      </c>
      <c r="X410">
        <f t="shared" si="88"/>
        <v>2.6279495171234899</v>
      </c>
      <c r="Y410">
        <f t="shared" si="89"/>
        <v>8.953526343645839</v>
      </c>
      <c r="Z410">
        <v>3</v>
      </c>
      <c r="AA410">
        <f t="shared" si="90"/>
        <v>0.12</v>
      </c>
      <c r="AB410">
        <f t="shared" si="91"/>
        <v>6.1224489795918364</v>
      </c>
      <c r="AC410">
        <f t="shared" si="92"/>
        <v>19.075975323237675</v>
      </c>
    </row>
    <row r="411" spans="1:29">
      <c r="A411" t="s">
        <v>53</v>
      </c>
      <c r="B411" t="s">
        <v>19</v>
      </c>
      <c r="C411">
        <v>1</v>
      </c>
      <c r="D411">
        <v>3</v>
      </c>
      <c r="E411" t="s">
        <v>25</v>
      </c>
      <c r="F411">
        <v>11.5</v>
      </c>
      <c r="G411" s="1" t="s">
        <v>24</v>
      </c>
      <c r="H411">
        <v>9</v>
      </c>
      <c r="I411">
        <v>4.95</v>
      </c>
      <c r="J411">
        <f t="shared" ref="J411:J432" si="93">I411/2</f>
        <v>2.4750000000000001</v>
      </c>
      <c r="K411">
        <f t="shared" si="83"/>
        <v>19.244218498645978</v>
      </c>
      <c r="L411">
        <v>0.66</v>
      </c>
      <c r="M411">
        <f t="shared" si="84"/>
        <v>0.10504226244065093</v>
      </c>
      <c r="N411">
        <f t="shared" si="85"/>
        <v>3.4663946605414803E-2</v>
      </c>
      <c r="S411" s="1" t="s">
        <v>38</v>
      </c>
      <c r="T411">
        <v>1</v>
      </c>
      <c r="U411">
        <f t="shared" si="86"/>
        <v>1</v>
      </c>
      <c r="V411">
        <f t="shared" si="87"/>
        <v>2.89812</v>
      </c>
      <c r="W411">
        <f>SUM(N485)</f>
        <v>3.8992961057514354E-2</v>
      </c>
      <c r="X411">
        <f t="shared" si="88"/>
        <v>0.11300628030000349</v>
      </c>
      <c r="Y411">
        <f t="shared" si="89"/>
        <v>0.3850167977241099</v>
      </c>
      <c r="Z411">
        <v>1</v>
      </c>
      <c r="AA411">
        <f t="shared" si="90"/>
        <v>0.04</v>
      </c>
      <c r="AB411">
        <f t="shared" si="91"/>
        <v>2.0408163265306123</v>
      </c>
      <c r="AC411">
        <f t="shared" si="92"/>
        <v>3.425833124254722</v>
      </c>
    </row>
    <row r="412" spans="1:29">
      <c r="A412" t="s">
        <v>53</v>
      </c>
      <c r="B412" t="s">
        <v>19</v>
      </c>
      <c r="C412">
        <v>1</v>
      </c>
      <c r="D412">
        <v>3</v>
      </c>
      <c r="E412" t="s">
        <v>20</v>
      </c>
      <c r="F412">
        <v>10.4</v>
      </c>
      <c r="G412" s="1" t="s">
        <v>24</v>
      </c>
      <c r="H412">
        <v>6</v>
      </c>
      <c r="I412">
        <v>5.5</v>
      </c>
      <c r="J412">
        <f t="shared" si="93"/>
        <v>2.75</v>
      </c>
      <c r="K412">
        <f t="shared" si="83"/>
        <v>23.758294442772812</v>
      </c>
      <c r="L412">
        <v>0.83</v>
      </c>
      <c r="M412">
        <f t="shared" si="84"/>
        <v>0.13209860276627314</v>
      </c>
      <c r="N412">
        <f t="shared" si="85"/>
        <v>5.4820920148003355E-2</v>
      </c>
      <c r="S412" s="1" t="s">
        <v>30</v>
      </c>
      <c r="T412">
        <v>16</v>
      </c>
      <c r="U412">
        <f t="shared" si="86"/>
        <v>16</v>
      </c>
      <c r="V412">
        <f t="shared" si="87"/>
        <v>46.36992</v>
      </c>
      <c r="W412">
        <f>SUM(N486:N501)/16</f>
        <v>0.13918696604422842</v>
      </c>
      <c r="X412">
        <f t="shared" si="88"/>
        <v>6.4540884805135885</v>
      </c>
      <c r="Y412">
        <f t="shared" si="89"/>
        <v>21.989330791160739</v>
      </c>
      <c r="Z412">
        <v>8</v>
      </c>
      <c r="AA412">
        <f t="shared" si="90"/>
        <v>0.32</v>
      </c>
      <c r="AB412">
        <f t="shared" si="91"/>
        <v>16.326530612244898</v>
      </c>
      <c r="AC412">
        <f t="shared" si="92"/>
        <v>54.315861403405634</v>
      </c>
    </row>
    <row r="413" spans="1:29">
      <c r="A413" t="s">
        <v>53</v>
      </c>
      <c r="B413" t="s">
        <v>19</v>
      </c>
      <c r="C413">
        <v>1</v>
      </c>
      <c r="D413">
        <v>3</v>
      </c>
      <c r="E413" t="s">
        <v>29</v>
      </c>
      <c r="F413">
        <v>1.7</v>
      </c>
      <c r="G413" s="1" t="s">
        <v>24</v>
      </c>
      <c r="H413">
        <v>12.5</v>
      </c>
      <c r="I413">
        <v>8.3000000000000007</v>
      </c>
      <c r="J413">
        <f t="shared" si="93"/>
        <v>4.1500000000000004</v>
      </c>
      <c r="K413">
        <f t="shared" si="83"/>
        <v>54.106079476450226</v>
      </c>
      <c r="L413">
        <v>0.56999999999999995</v>
      </c>
      <c r="M413">
        <f t="shared" si="84"/>
        <v>9.0718317562380343E-2</v>
      </c>
      <c r="N413">
        <f t="shared" si="85"/>
        <v>2.58547205052784E-2</v>
      </c>
      <c r="S413" s="3" t="s">
        <v>154</v>
      </c>
      <c r="T413">
        <f>SUM(T403:T412)</f>
        <v>100</v>
      </c>
      <c r="U413">
        <f t="shared" si="86"/>
        <v>100</v>
      </c>
      <c r="V413">
        <f t="shared" si="87"/>
        <v>289.81200000000001</v>
      </c>
      <c r="X413">
        <f>SUM(X403:X412)</f>
        <v>29.351167307332275</v>
      </c>
      <c r="Y413">
        <f t="shared" si="89"/>
        <v>100.00057002259641</v>
      </c>
      <c r="AA413">
        <f>SUM(AA403:AA412)</f>
        <v>1.9600000000000002</v>
      </c>
      <c r="AB413">
        <f t="shared" si="91"/>
        <v>100.00000000000003</v>
      </c>
      <c r="AC413">
        <f>SUM(AC403:AC412)</f>
        <v>300.00057002259643</v>
      </c>
    </row>
    <row r="414" spans="1:29">
      <c r="A414" t="s">
        <v>53</v>
      </c>
      <c r="B414" t="s">
        <v>19</v>
      </c>
      <c r="C414">
        <v>1</v>
      </c>
      <c r="D414">
        <v>4</v>
      </c>
      <c r="E414" t="s">
        <v>25</v>
      </c>
      <c r="F414">
        <v>3.1</v>
      </c>
      <c r="G414" s="1" t="s">
        <v>24</v>
      </c>
      <c r="H414">
        <v>6</v>
      </c>
      <c r="I414">
        <v>2.27</v>
      </c>
      <c r="J414">
        <f t="shared" si="93"/>
        <v>1.135</v>
      </c>
      <c r="K414">
        <f t="shared" si="83"/>
        <v>4.0470781961707107</v>
      </c>
      <c r="L414">
        <v>1.1499999999999999</v>
      </c>
      <c r="M414">
        <f t="shared" si="84"/>
        <v>0.18302818455567962</v>
      </c>
      <c r="N414">
        <f t="shared" si="85"/>
        <v>0.10524120611951578</v>
      </c>
    </row>
    <row r="415" spans="1:29">
      <c r="A415" t="s">
        <v>53</v>
      </c>
      <c r="B415" t="s">
        <v>19</v>
      </c>
      <c r="C415">
        <v>1</v>
      </c>
      <c r="D415">
        <v>4</v>
      </c>
      <c r="E415" t="s">
        <v>23</v>
      </c>
      <c r="F415">
        <v>1.65</v>
      </c>
      <c r="G415" s="1" t="s">
        <v>24</v>
      </c>
      <c r="H415">
        <v>12</v>
      </c>
      <c r="I415">
        <v>6.42</v>
      </c>
      <c r="J415">
        <f t="shared" si="93"/>
        <v>3.21</v>
      </c>
      <c r="K415">
        <f t="shared" si="83"/>
        <v>32.371284861854591</v>
      </c>
      <c r="L415">
        <v>0.33</v>
      </c>
      <c r="M415">
        <f t="shared" si="84"/>
        <v>5.2521131220325465E-2</v>
      </c>
      <c r="N415">
        <f t="shared" si="85"/>
        <v>8.6659866513537007E-3</v>
      </c>
    </row>
    <row r="416" spans="1:29">
      <c r="A416" t="s">
        <v>53</v>
      </c>
      <c r="B416" t="s">
        <v>19</v>
      </c>
      <c r="C416">
        <v>1</v>
      </c>
      <c r="D416">
        <v>4</v>
      </c>
      <c r="E416" t="s">
        <v>20</v>
      </c>
      <c r="F416">
        <v>1.1000000000000001</v>
      </c>
      <c r="G416" s="1" t="s">
        <v>24</v>
      </c>
      <c r="H416">
        <v>14</v>
      </c>
      <c r="I416">
        <v>7.27</v>
      </c>
      <c r="J416">
        <f t="shared" si="93"/>
        <v>3.6349999999999998</v>
      </c>
      <c r="K416">
        <f t="shared" si="83"/>
        <v>41.510570590228987</v>
      </c>
      <c r="L416">
        <v>0.73</v>
      </c>
      <c r="M416">
        <f t="shared" si="84"/>
        <v>0.1161831084570836</v>
      </c>
      <c r="N416">
        <f t="shared" si="85"/>
        <v>4.2406834586835515E-2</v>
      </c>
    </row>
    <row r="417" spans="1:14">
      <c r="A417" t="s">
        <v>53</v>
      </c>
      <c r="B417" t="s">
        <v>19</v>
      </c>
      <c r="C417">
        <v>1</v>
      </c>
      <c r="D417">
        <v>4</v>
      </c>
      <c r="E417" t="s">
        <v>29</v>
      </c>
      <c r="F417">
        <v>6.75</v>
      </c>
      <c r="G417" s="1" t="s">
        <v>24</v>
      </c>
      <c r="H417">
        <v>7</v>
      </c>
      <c r="I417">
        <v>3.12</v>
      </c>
      <c r="J417">
        <f t="shared" si="93"/>
        <v>1.56</v>
      </c>
      <c r="K417">
        <f t="shared" si="83"/>
        <v>7.6453798817761216</v>
      </c>
      <c r="L417">
        <v>0.99</v>
      </c>
      <c r="M417">
        <f t="shared" si="84"/>
        <v>0.15756339366097638</v>
      </c>
      <c r="N417">
        <f t="shared" si="85"/>
        <v>7.7993879862183299E-2</v>
      </c>
    </row>
    <row r="418" spans="1:14">
      <c r="A418" t="s">
        <v>53</v>
      </c>
      <c r="B418" t="s">
        <v>19</v>
      </c>
      <c r="C418">
        <v>1</v>
      </c>
      <c r="D418">
        <v>5</v>
      </c>
      <c r="E418" t="s">
        <v>23</v>
      </c>
      <c r="F418">
        <v>0.7</v>
      </c>
      <c r="G418" s="1" t="s">
        <v>24</v>
      </c>
      <c r="H418">
        <v>10.5</v>
      </c>
      <c r="I418">
        <v>7.52</v>
      </c>
      <c r="J418">
        <f t="shared" si="93"/>
        <v>3.76</v>
      </c>
      <c r="K418">
        <f t="shared" si="83"/>
        <v>44.414580299391055</v>
      </c>
      <c r="L418">
        <v>0.4</v>
      </c>
      <c r="M418">
        <f t="shared" si="84"/>
        <v>6.3661977236758135E-2</v>
      </c>
      <c r="N418">
        <f t="shared" si="85"/>
        <v>1.2732395447351627E-2</v>
      </c>
    </row>
    <row r="419" spans="1:14">
      <c r="A419" t="s">
        <v>53</v>
      </c>
      <c r="B419" t="s">
        <v>19</v>
      </c>
      <c r="C419">
        <v>1</v>
      </c>
      <c r="D419">
        <v>5</v>
      </c>
      <c r="E419" t="s">
        <v>29</v>
      </c>
      <c r="F419">
        <v>6.22</v>
      </c>
      <c r="G419" s="1" t="s">
        <v>24</v>
      </c>
      <c r="H419">
        <v>8</v>
      </c>
      <c r="I419">
        <v>4</v>
      </c>
      <c r="J419">
        <f t="shared" si="93"/>
        <v>2</v>
      </c>
      <c r="K419">
        <f t="shared" si="83"/>
        <v>12.566370614359172</v>
      </c>
      <c r="L419">
        <v>1.6</v>
      </c>
      <c r="M419">
        <f t="shared" si="84"/>
        <v>0.25464790894703254</v>
      </c>
      <c r="N419">
        <f t="shared" si="85"/>
        <v>0.20371832715762603</v>
      </c>
    </row>
    <row r="420" spans="1:14">
      <c r="A420" t="s">
        <v>53</v>
      </c>
      <c r="B420" t="s">
        <v>19</v>
      </c>
      <c r="C420">
        <v>1</v>
      </c>
      <c r="D420">
        <v>5</v>
      </c>
      <c r="E420" t="s">
        <v>25</v>
      </c>
      <c r="F420">
        <v>7.6</v>
      </c>
      <c r="G420" s="1" t="s">
        <v>30</v>
      </c>
      <c r="H420">
        <v>13</v>
      </c>
      <c r="I420">
        <v>10.7</v>
      </c>
      <c r="J420">
        <f>I420/2</f>
        <v>5.35</v>
      </c>
      <c r="K420">
        <f t="shared" ref="K420:K430" si="94">PI()*(J420*J420)</f>
        <v>89.920235727373836</v>
      </c>
      <c r="L420">
        <v>0.27</v>
      </c>
      <c r="M420">
        <f t="shared" ref="M420:M430" si="95">(L420/PI() )/2</f>
        <v>4.2971834634811745E-2</v>
      </c>
      <c r="N420">
        <f t="shared" ref="N420:N430" si="96">PI() *(M420*M420)</f>
        <v>5.8011976756995858E-3</v>
      </c>
    </row>
    <row r="421" spans="1:14">
      <c r="A421" t="s">
        <v>53</v>
      </c>
      <c r="B421" t="s">
        <v>19</v>
      </c>
      <c r="C421">
        <v>1</v>
      </c>
      <c r="D421">
        <v>5</v>
      </c>
      <c r="E421" t="s">
        <v>20</v>
      </c>
      <c r="F421">
        <v>0.6</v>
      </c>
      <c r="G421" s="1" t="s">
        <v>30</v>
      </c>
      <c r="H421">
        <v>4.5</v>
      </c>
      <c r="I421">
        <v>3.2</v>
      </c>
      <c r="J421">
        <f>I421/2</f>
        <v>1.6</v>
      </c>
      <c r="K421">
        <f t="shared" si="94"/>
        <v>8.0424771931898711</v>
      </c>
      <c r="L421">
        <v>0.55000000000000004</v>
      </c>
      <c r="M421">
        <f t="shared" si="95"/>
        <v>8.7535218700542441E-2</v>
      </c>
      <c r="N421">
        <f t="shared" si="96"/>
        <v>2.4072185142649173E-2</v>
      </c>
    </row>
    <row r="422" spans="1:14">
      <c r="A422" t="s">
        <v>53</v>
      </c>
      <c r="B422" t="s">
        <v>19</v>
      </c>
      <c r="C422">
        <v>3</v>
      </c>
      <c r="D422">
        <v>1</v>
      </c>
      <c r="E422" t="s">
        <v>23</v>
      </c>
      <c r="F422">
        <v>9.9499999999999993</v>
      </c>
      <c r="G422" s="1" t="s">
        <v>24</v>
      </c>
      <c r="H422">
        <v>25</v>
      </c>
      <c r="I422">
        <v>9.6</v>
      </c>
      <c r="J422">
        <f t="shared" si="93"/>
        <v>4.8</v>
      </c>
      <c r="K422">
        <f t="shared" si="94"/>
        <v>72.382294738708836</v>
      </c>
      <c r="L422">
        <v>1.39</v>
      </c>
      <c r="M422">
        <f t="shared" si="95"/>
        <v>0.2212253708977345</v>
      </c>
      <c r="N422">
        <f t="shared" si="96"/>
        <v>0.15375163277392548</v>
      </c>
    </row>
    <row r="423" spans="1:14">
      <c r="A423" t="s">
        <v>53</v>
      </c>
      <c r="B423" t="s">
        <v>19</v>
      </c>
      <c r="C423">
        <v>3</v>
      </c>
      <c r="D423">
        <v>1</v>
      </c>
      <c r="E423" t="s">
        <v>20</v>
      </c>
      <c r="F423">
        <v>3.2</v>
      </c>
      <c r="G423" s="1" t="s">
        <v>24</v>
      </c>
      <c r="H423">
        <v>24.5</v>
      </c>
      <c r="I423">
        <v>10.25</v>
      </c>
      <c r="J423">
        <f t="shared" si="93"/>
        <v>5.125</v>
      </c>
      <c r="K423">
        <f t="shared" si="94"/>
        <v>82.515894541944405</v>
      </c>
      <c r="L423">
        <v>1.27</v>
      </c>
      <c r="M423">
        <f t="shared" si="95"/>
        <v>0.20212677772670709</v>
      </c>
      <c r="N423">
        <f t="shared" si="96"/>
        <v>0.12835050385645902</v>
      </c>
    </row>
    <row r="424" spans="1:14">
      <c r="A424" t="s">
        <v>53</v>
      </c>
      <c r="B424" t="s">
        <v>19</v>
      </c>
      <c r="C424">
        <v>3</v>
      </c>
      <c r="D424">
        <v>1</v>
      </c>
      <c r="E424" t="s">
        <v>29</v>
      </c>
      <c r="F424">
        <v>17</v>
      </c>
      <c r="G424" s="1" t="s">
        <v>24</v>
      </c>
      <c r="H424">
        <v>23</v>
      </c>
      <c r="I424">
        <v>8.6999999999999993</v>
      </c>
      <c r="J424">
        <f t="shared" si="93"/>
        <v>4.3499999999999996</v>
      </c>
      <c r="K424">
        <f t="shared" si="94"/>
        <v>59.446786987552848</v>
      </c>
      <c r="L424">
        <v>1.2</v>
      </c>
      <c r="M424">
        <f t="shared" si="95"/>
        <v>0.19098593171027439</v>
      </c>
      <c r="N424">
        <f t="shared" si="96"/>
        <v>0.11459155902616464</v>
      </c>
    </row>
    <row r="425" spans="1:14">
      <c r="A425" t="s">
        <v>53</v>
      </c>
      <c r="B425" t="s">
        <v>19</v>
      </c>
      <c r="C425">
        <v>3</v>
      </c>
      <c r="D425">
        <v>1</v>
      </c>
      <c r="E425" t="s">
        <v>25</v>
      </c>
      <c r="F425">
        <v>7.05</v>
      </c>
      <c r="G425" s="1" t="s">
        <v>38</v>
      </c>
      <c r="H425">
        <v>23</v>
      </c>
      <c r="I425">
        <v>13.55</v>
      </c>
      <c r="J425">
        <f>I425/2</f>
        <v>6.7750000000000004</v>
      </c>
      <c r="K425">
        <f t="shared" si="94"/>
        <v>144.20106629518003</v>
      </c>
      <c r="L425">
        <v>1.1499999999999999</v>
      </c>
      <c r="M425">
        <f t="shared" si="95"/>
        <v>0.18302818455567962</v>
      </c>
      <c r="N425">
        <f t="shared" si="96"/>
        <v>0.10524120611951578</v>
      </c>
    </row>
    <row r="426" spans="1:14">
      <c r="A426" t="s">
        <v>53</v>
      </c>
      <c r="B426" t="s">
        <v>19</v>
      </c>
      <c r="C426">
        <v>3</v>
      </c>
      <c r="D426">
        <v>2</v>
      </c>
      <c r="E426" t="s">
        <v>25</v>
      </c>
      <c r="F426">
        <v>4.07</v>
      </c>
      <c r="G426" t="s">
        <v>31</v>
      </c>
      <c r="H426">
        <v>6.5</v>
      </c>
      <c r="I426">
        <v>4.1500000000000004</v>
      </c>
      <c r="J426">
        <f>I426/2</f>
        <v>2.0750000000000002</v>
      </c>
      <c r="K426">
        <f t="shared" si="94"/>
        <v>13.526519869112557</v>
      </c>
      <c r="L426">
        <v>0.3</v>
      </c>
      <c r="M426">
        <f t="shared" si="95"/>
        <v>4.7746482927568598E-2</v>
      </c>
      <c r="N426">
        <f t="shared" si="96"/>
        <v>7.1619724391352897E-3</v>
      </c>
    </row>
    <row r="427" spans="1:14">
      <c r="A427" t="s">
        <v>53</v>
      </c>
      <c r="B427" t="s">
        <v>19</v>
      </c>
      <c r="C427">
        <v>3</v>
      </c>
      <c r="D427">
        <v>2</v>
      </c>
      <c r="E427" t="s">
        <v>23</v>
      </c>
      <c r="F427">
        <v>6.9</v>
      </c>
      <c r="G427" s="1" t="s">
        <v>24</v>
      </c>
      <c r="H427">
        <v>21.5</v>
      </c>
      <c r="I427">
        <v>7.9</v>
      </c>
      <c r="J427">
        <f t="shared" si="93"/>
        <v>3.95</v>
      </c>
      <c r="K427">
        <f t="shared" si="94"/>
        <v>49.016699377634751</v>
      </c>
      <c r="L427">
        <v>1.43</v>
      </c>
      <c r="M427">
        <f t="shared" si="95"/>
        <v>0.22759156862141033</v>
      </c>
      <c r="N427">
        <f t="shared" si="96"/>
        <v>0.16272797156430838</v>
      </c>
    </row>
    <row r="428" spans="1:14">
      <c r="A428" t="s">
        <v>53</v>
      </c>
      <c r="B428" t="s">
        <v>19</v>
      </c>
      <c r="C428">
        <v>3</v>
      </c>
      <c r="D428">
        <v>2</v>
      </c>
      <c r="E428" t="s">
        <v>20</v>
      </c>
      <c r="F428">
        <v>2.95</v>
      </c>
      <c r="G428" s="1" t="s">
        <v>24</v>
      </c>
      <c r="H428">
        <v>20</v>
      </c>
      <c r="I428">
        <v>7.5</v>
      </c>
      <c r="J428">
        <f t="shared" si="93"/>
        <v>3.75</v>
      </c>
      <c r="K428">
        <f t="shared" si="94"/>
        <v>44.178646691106465</v>
      </c>
      <c r="L428">
        <v>1.05</v>
      </c>
      <c r="M428">
        <f t="shared" si="95"/>
        <v>0.16711269024649011</v>
      </c>
      <c r="N428">
        <f t="shared" si="96"/>
        <v>8.7734162379407316E-2</v>
      </c>
    </row>
    <row r="429" spans="1:14">
      <c r="A429" t="s">
        <v>53</v>
      </c>
      <c r="B429" t="s">
        <v>19</v>
      </c>
      <c r="C429">
        <v>3</v>
      </c>
      <c r="D429">
        <v>2</v>
      </c>
      <c r="E429" t="s">
        <v>29</v>
      </c>
      <c r="F429">
        <v>4.95</v>
      </c>
      <c r="G429" s="1" t="s">
        <v>24</v>
      </c>
      <c r="H429">
        <v>25</v>
      </c>
      <c r="I429">
        <v>11.4</v>
      </c>
      <c r="J429">
        <f t="shared" si="93"/>
        <v>5.7</v>
      </c>
      <c r="K429">
        <f t="shared" si="94"/>
        <v>102.07034531513239</v>
      </c>
      <c r="L429">
        <v>2.1</v>
      </c>
      <c r="M429">
        <f t="shared" si="95"/>
        <v>0.33422538049298023</v>
      </c>
      <c r="N429">
        <f t="shared" si="96"/>
        <v>0.35093664951762926</v>
      </c>
    </row>
    <row r="430" spans="1:14">
      <c r="A430" t="s">
        <v>53</v>
      </c>
      <c r="B430" t="s">
        <v>19</v>
      </c>
      <c r="C430">
        <v>3</v>
      </c>
      <c r="D430">
        <v>3</v>
      </c>
      <c r="E430" t="s">
        <v>23</v>
      </c>
      <c r="F430">
        <v>12.5</v>
      </c>
      <c r="G430" t="s">
        <v>31</v>
      </c>
      <c r="H430">
        <v>6.5</v>
      </c>
      <c r="I430">
        <v>5.8</v>
      </c>
      <c r="J430">
        <f>I430/2</f>
        <v>2.9</v>
      </c>
      <c r="K430">
        <f t="shared" si="94"/>
        <v>26.420794216690162</v>
      </c>
      <c r="L430">
        <v>0.27</v>
      </c>
      <c r="M430">
        <f t="shared" si="95"/>
        <v>4.2971834634811745E-2</v>
      </c>
      <c r="N430">
        <f t="shared" si="96"/>
        <v>5.8011976756995858E-3</v>
      </c>
    </row>
    <row r="431" spans="1:14">
      <c r="A431" t="s">
        <v>53</v>
      </c>
      <c r="B431" t="s">
        <v>19</v>
      </c>
      <c r="C431">
        <v>3</v>
      </c>
      <c r="D431">
        <v>3</v>
      </c>
      <c r="E431" t="s">
        <v>25</v>
      </c>
      <c r="F431">
        <v>2.5</v>
      </c>
      <c r="G431" s="1" t="s">
        <v>32</v>
      </c>
      <c r="H431">
        <v>16</v>
      </c>
      <c r="I431">
        <v>10.4</v>
      </c>
      <c r="J431">
        <f>I431/2</f>
        <v>5.2</v>
      </c>
      <c r="K431">
        <f t="shared" si="83"/>
        <v>84.948665353068009</v>
      </c>
      <c r="L431">
        <v>1.61</v>
      </c>
      <c r="M431">
        <f t="shared" si="84"/>
        <v>0.25623945837795153</v>
      </c>
      <c r="N431">
        <f t="shared" si="85"/>
        <v>0.20627276399425101</v>
      </c>
    </row>
    <row r="432" spans="1:14">
      <c r="A432" t="s">
        <v>53</v>
      </c>
      <c r="B432" t="s">
        <v>19</v>
      </c>
      <c r="C432">
        <v>3</v>
      </c>
      <c r="D432">
        <v>3</v>
      </c>
      <c r="E432" t="s">
        <v>20</v>
      </c>
      <c r="F432">
        <v>5.8</v>
      </c>
      <c r="G432" s="1" t="s">
        <v>24</v>
      </c>
      <c r="H432">
        <v>22.5</v>
      </c>
      <c r="I432">
        <v>11</v>
      </c>
      <c r="J432">
        <f t="shared" si="93"/>
        <v>5.5</v>
      </c>
      <c r="K432">
        <f t="shared" ref="K432:K463" si="97">PI()*(J432*J432)</f>
        <v>95.033177771091246</v>
      </c>
      <c r="L432">
        <v>1.35</v>
      </c>
      <c r="M432">
        <f t="shared" ref="M432:M463" si="98">(L432/PI() )/2</f>
        <v>0.21485917317405873</v>
      </c>
      <c r="N432">
        <f t="shared" ref="N432:N463" si="99">PI() *(M432*M432)</f>
        <v>0.14502994189248966</v>
      </c>
    </row>
    <row r="433" spans="1:14">
      <c r="A433" t="s">
        <v>53</v>
      </c>
      <c r="B433" t="s">
        <v>19</v>
      </c>
      <c r="C433">
        <v>3</v>
      </c>
      <c r="D433">
        <v>3</v>
      </c>
      <c r="E433" t="s">
        <v>29</v>
      </c>
      <c r="F433">
        <v>10.1</v>
      </c>
      <c r="G433" s="1" t="s">
        <v>24</v>
      </c>
      <c r="H433">
        <v>21</v>
      </c>
      <c r="I433">
        <v>9.9499999999999993</v>
      </c>
      <c r="J433">
        <f t="shared" ref="J433:J471" si="100">I433/2</f>
        <v>4.9749999999999996</v>
      </c>
      <c r="K433">
        <f t="shared" si="97"/>
        <v>77.756381671755861</v>
      </c>
      <c r="L433">
        <v>1.82</v>
      </c>
      <c r="M433">
        <f t="shared" si="98"/>
        <v>0.28966199642724955</v>
      </c>
      <c r="N433">
        <f t="shared" si="99"/>
        <v>0.26359241674879708</v>
      </c>
    </row>
    <row r="434" spans="1:14">
      <c r="A434" t="s">
        <v>53</v>
      </c>
      <c r="B434" t="s">
        <v>19</v>
      </c>
      <c r="C434">
        <v>3</v>
      </c>
      <c r="D434">
        <v>4</v>
      </c>
      <c r="E434" t="s">
        <v>25</v>
      </c>
      <c r="F434">
        <v>4.3</v>
      </c>
      <c r="G434" t="s">
        <v>31</v>
      </c>
      <c r="H434">
        <v>6.5</v>
      </c>
      <c r="I434">
        <v>4.3499999999999996</v>
      </c>
      <c r="J434">
        <f t="shared" si="100"/>
        <v>2.1749999999999998</v>
      </c>
      <c r="K434">
        <f t="shared" si="97"/>
        <v>14.861696746888212</v>
      </c>
      <c r="L434">
        <v>0.32</v>
      </c>
      <c r="M434">
        <f t="shared" si="98"/>
        <v>5.0929581789406514E-2</v>
      </c>
      <c r="N434">
        <f t="shared" si="99"/>
        <v>8.148733086305043E-3</v>
      </c>
    </row>
    <row r="435" spans="1:14">
      <c r="A435" t="s">
        <v>53</v>
      </c>
      <c r="B435" t="s">
        <v>19</v>
      </c>
      <c r="C435">
        <v>3</v>
      </c>
      <c r="D435">
        <v>4</v>
      </c>
      <c r="E435" t="s">
        <v>23</v>
      </c>
      <c r="F435">
        <v>5.7</v>
      </c>
      <c r="G435" t="s">
        <v>31</v>
      </c>
      <c r="H435">
        <v>4.5</v>
      </c>
      <c r="I435">
        <v>3.45</v>
      </c>
      <c r="J435">
        <f t="shared" si="100"/>
        <v>1.7250000000000001</v>
      </c>
      <c r="K435">
        <f t="shared" si="97"/>
        <v>9.3482016398381287</v>
      </c>
      <c r="L435">
        <v>0.2</v>
      </c>
      <c r="M435">
        <f t="shared" si="98"/>
        <v>3.1830988618379068E-2</v>
      </c>
      <c r="N435">
        <f t="shared" si="99"/>
        <v>3.1830988618379067E-3</v>
      </c>
    </row>
    <row r="436" spans="1:14">
      <c r="A436" t="s">
        <v>53</v>
      </c>
      <c r="B436" t="s">
        <v>19</v>
      </c>
      <c r="C436">
        <v>3</v>
      </c>
      <c r="D436">
        <v>4</v>
      </c>
      <c r="E436" t="s">
        <v>29</v>
      </c>
      <c r="F436">
        <v>1.9</v>
      </c>
      <c r="G436" t="s">
        <v>54</v>
      </c>
      <c r="H436">
        <v>6</v>
      </c>
      <c r="I436">
        <v>6.1</v>
      </c>
      <c r="J436">
        <f t="shared" si="100"/>
        <v>3.05</v>
      </c>
      <c r="K436">
        <f t="shared" si="97"/>
        <v>29.224665660019046</v>
      </c>
      <c r="L436">
        <v>0.5</v>
      </c>
      <c r="M436">
        <f t="shared" si="98"/>
        <v>7.9577471545947673E-2</v>
      </c>
      <c r="N436">
        <f t="shared" si="99"/>
        <v>1.9894367886486918E-2</v>
      </c>
    </row>
    <row r="437" spans="1:14">
      <c r="A437" t="s">
        <v>53</v>
      </c>
      <c r="B437" t="s">
        <v>19</v>
      </c>
      <c r="C437">
        <v>3</v>
      </c>
      <c r="D437">
        <v>4</v>
      </c>
      <c r="E437" t="s">
        <v>20</v>
      </c>
      <c r="F437">
        <v>3.21</v>
      </c>
      <c r="G437" s="1" t="s">
        <v>24</v>
      </c>
      <c r="H437">
        <v>20</v>
      </c>
      <c r="I437">
        <v>11.45</v>
      </c>
      <c r="J437">
        <f t="shared" si="100"/>
        <v>5.7249999999999996</v>
      </c>
      <c r="K437">
        <f t="shared" si="97"/>
        <v>102.96766271681396</v>
      </c>
      <c r="L437">
        <v>1.85</v>
      </c>
      <c r="M437">
        <f t="shared" si="98"/>
        <v>0.29443664472000641</v>
      </c>
      <c r="N437">
        <f t="shared" si="99"/>
        <v>0.27235389636600599</v>
      </c>
    </row>
    <row r="438" spans="1:14">
      <c r="A438" t="s">
        <v>53</v>
      </c>
      <c r="B438" t="s">
        <v>19</v>
      </c>
      <c r="C438">
        <v>3</v>
      </c>
      <c r="D438">
        <v>5</v>
      </c>
      <c r="E438" t="s">
        <v>20</v>
      </c>
      <c r="F438">
        <v>6.1</v>
      </c>
      <c r="G438" s="1" t="s">
        <v>24</v>
      </c>
      <c r="H438">
        <v>23</v>
      </c>
      <c r="I438">
        <v>9.52</v>
      </c>
      <c r="J438">
        <f t="shared" si="100"/>
        <v>4.76</v>
      </c>
      <c r="K438">
        <f t="shared" si="97"/>
        <v>71.180949707976097</v>
      </c>
      <c r="L438">
        <v>1.5</v>
      </c>
      <c r="M438">
        <f t="shared" si="98"/>
        <v>0.238732414637843</v>
      </c>
      <c r="N438">
        <f t="shared" si="99"/>
        <v>0.17904931097838225</v>
      </c>
    </row>
    <row r="439" spans="1:14">
      <c r="A439" t="s">
        <v>53</v>
      </c>
      <c r="B439" t="s">
        <v>19</v>
      </c>
      <c r="C439">
        <v>3</v>
      </c>
      <c r="D439">
        <v>5</v>
      </c>
      <c r="E439" t="s">
        <v>29</v>
      </c>
      <c r="F439">
        <v>7.1</v>
      </c>
      <c r="G439" s="1" t="s">
        <v>24</v>
      </c>
      <c r="H439">
        <v>25</v>
      </c>
      <c r="I439">
        <v>11.1</v>
      </c>
      <c r="J439">
        <f t="shared" si="100"/>
        <v>5.55</v>
      </c>
      <c r="K439">
        <f t="shared" si="97"/>
        <v>96.768907712199592</v>
      </c>
      <c r="L439">
        <v>2.1</v>
      </c>
      <c r="M439">
        <f t="shared" si="98"/>
        <v>0.33422538049298023</v>
      </c>
      <c r="N439">
        <f t="shared" si="99"/>
        <v>0.35093664951762926</v>
      </c>
    </row>
    <row r="440" spans="1:14">
      <c r="A440" t="s">
        <v>53</v>
      </c>
      <c r="B440" t="s">
        <v>19</v>
      </c>
      <c r="C440">
        <v>3</v>
      </c>
      <c r="D440">
        <v>5</v>
      </c>
      <c r="E440" t="s">
        <v>25</v>
      </c>
      <c r="F440">
        <v>6.7</v>
      </c>
      <c r="G440" s="1" t="s">
        <v>35</v>
      </c>
      <c r="H440">
        <v>17</v>
      </c>
      <c r="I440">
        <v>6.3</v>
      </c>
      <c r="J440">
        <f t="shared" si="100"/>
        <v>3.15</v>
      </c>
      <c r="K440">
        <f t="shared" si="97"/>
        <v>31.17245310524472</v>
      </c>
      <c r="L440">
        <v>1.3</v>
      </c>
      <c r="M440">
        <f t="shared" si="98"/>
        <v>0.20690142601946396</v>
      </c>
      <c r="N440">
        <f t="shared" si="99"/>
        <v>0.13448592691265157</v>
      </c>
    </row>
    <row r="441" spans="1:14">
      <c r="A441" t="s">
        <v>53</v>
      </c>
      <c r="B441" t="s">
        <v>19</v>
      </c>
      <c r="C441">
        <v>3</v>
      </c>
      <c r="D441">
        <v>5</v>
      </c>
      <c r="E441" t="s">
        <v>23</v>
      </c>
      <c r="F441">
        <v>7</v>
      </c>
      <c r="G441" s="1" t="s">
        <v>35</v>
      </c>
      <c r="H441">
        <v>18</v>
      </c>
      <c r="I441">
        <v>6.65</v>
      </c>
      <c r="J441">
        <f t="shared" si="100"/>
        <v>3.3250000000000002</v>
      </c>
      <c r="K441">
        <f t="shared" si="97"/>
        <v>34.732270280843657</v>
      </c>
      <c r="L441">
        <v>1.3</v>
      </c>
      <c r="M441">
        <f t="shared" si="98"/>
        <v>0.20690142601946396</v>
      </c>
      <c r="N441">
        <f t="shared" si="99"/>
        <v>0.13448592691265157</v>
      </c>
    </row>
    <row r="442" spans="1:14">
      <c r="A442" t="s">
        <v>53</v>
      </c>
      <c r="B442" t="s">
        <v>19</v>
      </c>
      <c r="C442">
        <v>4</v>
      </c>
      <c r="D442">
        <v>1</v>
      </c>
      <c r="E442" t="s">
        <v>23</v>
      </c>
      <c r="F442">
        <v>1.75</v>
      </c>
      <c r="G442" t="s">
        <v>31</v>
      </c>
      <c r="H442">
        <v>5</v>
      </c>
      <c r="I442">
        <v>2.3199999999999998</v>
      </c>
      <c r="J442">
        <f t="shared" si="100"/>
        <v>1.1599999999999999</v>
      </c>
      <c r="K442">
        <f t="shared" si="97"/>
        <v>4.2273270746704252</v>
      </c>
      <c r="L442">
        <v>0.14000000000000001</v>
      </c>
      <c r="M442">
        <f t="shared" si="98"/>
        <v>2.2281692032865352E-2</v>
      </c>
      <c r="N442">
        <f t="shared" si="99"/>
        <v>1.5597184423005749E-3</v>
      </c>
    </row>
    <row r="443" spans="1:14">
      <c r="A443" t="s">
        <v>53</v>
      </c>
      <c r="B443" t="s">
        <v>19</v>
      </c>
      <c r="C443">
        <v>4</v>
      </c>
      <c r="D443">
        <v>1</v>
      </c>
      <c r="E443" t="s">
        <v>29</v>
      </c>
      <c r="F443">
        <v>5.8</v>
      </c>
      <c r="G443" t="s">
        <v>31</v>
      </c>
      <c r="H443">
        <v>13</v>
      </c>
      <c r="I443">
        <v>5.15</v>
      </c>
      <c r="J443">
        <f t="shared" si="100"/>
        <v>2.5750000000000002</v>
      </c>
      <c r="K443">
        <f t="shared" si="97"/>
        <v>20.830722788708826</v>
      </c>
      <c r="L443">
        <v>0.36</v>
      </c>
      <c r="M443">
        <f t="shared" si="98"/>
        <v>5.7295779513082318E-2</v>
      </c>
      <c r="N443">
        <f t="shared" si="99"/>
        <v>1.0313240312354817E-2</v>
      </c>
    </row>
    <row r="444" spans="1:14">
      <c r="A444" t="s">
        <v>53</v>
      </c>
      <c r="B444" t="s">
        <v>19</v>
      </c>
      <c r="C444">
        <v>4</v>
      </c>
      <c r="D444">
        <v>1</v>
      </c>
      <c r="E444" t="s">
        <v>25</v>
      </c>
      <c r="F444">
        <v>2.9</v>
      </c>
      <c r="G444" s="1" t="s">
        <v>30</v>
      </c>
      <c r="H444">
        <v>9</v>
      </c>
      <c r="I444">
        <v>6.5</v>
      </c>
      <c r="J444">
        <f t="shared" si="100"/>
        <v>3.25</v>
      </c>
      <c r="K444">
        <f t="shared" si="97"/>
        <v>33.183072403542191</v>
      </c>
      <c r="L444">
        <v>0.56000000000000005</v>
      </c>
      <c r="M444">
        <f t="shared" si="98"/>
        <v>8.9126768131461406E-2</v>
      </c>
      <c r="N444">
        <f t="shared" si="99"/>
        <v>2.4955495076809199E-2</v>
      </c>
    </row>
    <row r="445" spans="1:14">
      <c r="A445" t="s">
        <v>53</v>
      </c>
      <c r="B445" t="s">
        <v>19</v>
      </c>
      <c r="C445">
        <v>4</v>
      </c>
      <c r="D445">
        <v>1</v>
      </c>
      <c r="E445" t="s">
        <v>20</v>
      </c>
      <c r="F445">
        <v>1.65</v>
      </c>
      <c r="G445" s="1" t="s">
        <v>30</v>
      </c>
      <c r="H445">
        <v>13</v>
      </c>
      <c r="I445">
        <v>6.52</v>
      </c>
      <c r="J445">
        <f t="shared" si="100"/>
        <v>3.26</v>
      </c>
      <c r="K445">
        <f t="shared" si="97"/>
        <v>33.387590085290881</v>
      </c>
      <c r="L445">
        <v>0.83</v>
      </c>
      <c r="M445">
        <f t="shared" si="98"/>
        <v>0.13209860276627314</v>
      </c>
      <c r="N445">
        <f t="shared" si="99"/>
        <v>5.4820920148003355E-2</v>
      </c>
    </row>
    <row r="446" spans="1:14">
      <c r="A446" t="s">
        <v>53</v>
      </c>
      <c r="B446" t="s">
        <v>19</v>
      </c>
      <c r="C446">
        <v>4</v>
      </c>
      <c r="D446">
        <v>2</v>
      </c>
      <c r="E446" t="s">
        <v>23</v>
      </c>
      <c r="F446">
        <v>0.3</v>
      </c>
      <c r="G446" t="s">
        <v>22</v>
      </c>
      <c r="H446">
        <v>12</v>
      </c>
      <c r="I446">
        <v>6.75</v>
      </c>
      <c r="J446">
        <f t="shared" si="100"/>
        <v>3.375</v>
      </c>
      <c r="K446">
        <f t="shared" si="97"/>
        <v>35.784703819796235</v>
      </c>
      <c r="L446">
        <v>1.05</v>
      </c>
      <c r="M446">
        <f t="shared" si="98"/>
        <v>0.16711269024649011</v>
      </c>
      <c r="N446">
        <f t="shared" si="99"/>
        <v>8.7734162379407316E-2</v>
      </c>
    </row>
    <row r="447" spans="1:14">
      <c r="A447" t="s">
        <v>53</v>
      </c>
      <c r="B447" t="s">
        <v>19</v>
      </c>
      <c r="C447">
        <v>4</v>
      </c>
      <c r="D447">
        <v>2</v>
      </c>
      <c r="E447" t="s">
        <v>25</v>
      </c>
      <c r="F447">
        <v>4.95</v>
      </c>
      <c r="G447" s="1" t="s">
        <v>24</v>
      </c>
      <c r="H447">
        <v>14</v>
      </c>
      <c r="I447">
        <v>4.87</v>
      </c>
      <c r="J447">
        <f t="shared" si="100"/>
        <v>2.4350000000000001</v>
      </c>
      <c r="K447">
        <f t="shared" si="97"/>
        <v>18.627209701480943</v>
      </c>
      <c r="L447">
        <v>0.61</v>
      </c>
      <c r="M447">
        <f t="shared" si="98"/>
        <v>9.7084515286056161E-2</v>
      </c>
      <c r="N447">
        <f t="shared" si="99"/>
        <v>2.9610777162247127E-2</v>
      </c>
    </row>
    <row r="448" spans="1:14">
      <c r="A448" t="s">
        <v>53</v>
      </c>
      <c r="B448" t="s">
        <v>19</v>
      </c>
      <c r="C448">
        <v>4</v>
      </c>
      <c r="D448">
        <v>2</v>
      </c>
      <c r="E448" t="s">
        <v>20</v>
      </c>
      <c r="F448">
        <v>6.1</v>
      </c>
      <c r="G448" s="1" t="s">
        <v>30</v>
      </c>
      <c r="H448">
        <v>11</v>
      </c>
      <c r="I448">
        <v>5.92</v>
      </c>
      <c r="J448">
        <f t="shared" si="100"/>
        <v>2.96</v>
      </c>
      <c r="K448">
        <f t="shared" si="97"/>
        <v>27.52537819369233</v>
      </c>
      <c r="L448">
        <v>0.66</v>
      </c>
      <c r="M448">
        <f t="shared" si="98"/>
        <v>0.10504226244065093</v>
      </c>
      <c r="N448">
        <f t="shared" si="99"/>
        <v>3.4663946605414803E-2</v>
      </c>
    </row>
    <row r="449" spans="1:14">
      <c r="A449" t="s">
        <v>53</v>
      </c>
      <c r="B449" t="s">
        <v>19</v>
      </c>
      <c r="C449">
        <v>4</v>
      </c>
      <c r="D449">
        <v>2</v>
      </c>
      <c r="E449" t="s">
        <v>29</v>
      </c>
      <c r="F449">
        <v>1.35</v>
      </c>
      <c r="G449" s="1" t="s">
        <v>30</v>
      </c>
      <c r="H449">
        <v>13</v>
      </c>
      <c r="I449">
        <v>6.45</v>
      </c>
      <c r="J449">
        <f t="shared" si="100"/>
        <v>3.2250000000000001</v>
      </c>
      <c r="K449">
        <f t="shared" si="97"/>
        <v>32.674527092742345</v>
      </c>
      <c r="L449">
        <v>0.76</v>
      </c>
      <c r="M449">
        <f t="shared" si="98"/>
        <v>0.12095775674984047</v>
      </c>
      <c r="N449">
        <f t="shared" si="99"/>
        <v>4.5963947564939378E-2</v>
      </c>
    </row>
    <row r="450" spans="1:14">
      <c r="A450" t="s">
        <v>53</v>
      </c>
      <c r="B450" t="s">
        <v>19</v>
      </c>
      <c r="C450">
        <v>4</v>
      </c>
      <c r="D450">
        <v>3</v>
      </c>
      <c r="E450" t="s">
        <v>25</v>
      </c>
      <c r="F450">
        <v>6.8</v>
      </c>
      <c r="G450" s="1" t="s">
        <v>24</v>
      </c>
      <c r="H450">
        <v>19</v>
      </c>
      <c r="I450">
        <v>8.4499999999999993</v>
      </c>
      <c r="J450">
        <f t="shared" si="100"/>
        <v>4.2249999999999996</v>
      </c>
      <c r="K450">
        <f t="shared" si="97"/>
        <v>56.079392361986294</v>
      </c>
      <c r="L450">
        <v>1.22</v>
      </c>
      <c r="M450">
        <f t="shared" si="98"/>
        <v>0.19416903057211232</v>
      </c>
      <c r="N450">
        <f t="shared" si="99"/>
        <v>0.11844310864898851</v>
      </c>
    </row>
    <row r="451" spans="1:14">
      <c r="A451" t="s">
        <v>53</v>
      </c>
      <c r="B451" t="s">
        <v>19</v>
      </c>
      <c r="C451">
        <v>4</v>
      </c>
      <c r="D451">
        <v>3</v>
      </c>
      <c r="E451" t="s">
        <v>29</v>
      </c>
      <c r="F451">
        <v>1.35</v>
      </c>
      <c r="G451" s="1" t="s">
        <v>24</v>
      </c>
      <c r="H451">
        <v>6.3</v>
      </c>
      <c r="I451">
        <v>1.85</v>
      </c>
      <c r="J451">
        <f t="shared" si="100"/>
        <v>0.92500000000000004</v>
      </c>
      <c r="K451">
        <f t="shared" si="97"/>
        <v>2.6880252142277672</v>
      </c>
      <c r="L451">
        <v>0.26</v>
      </c>
      <c r="M451">
        <f t="shared" si="98"/>
        <v>4.1380285203892787E-2</v>
      </c>
      <c r="N451">
        <f t="shared" si="99"/>
        <v>5.3794370765060618E-3</v>
      </c>
    </row>
    <row r="452" spans="1:14">
      <c r="A452" t="s">
        <v>53</v>
      </c>
      <c r="B452" t="s">
        <v>19</v>
      </c>
      <c r="C452">
        <v>4</v>
      </c>
      <c r="D452">
        <v>3</v>
      </c>
      <c r="E452" t="s">
        <v>23</v>
      </c>
      <c r="F452">
        <v>4.5</v>
      </c>
      <c r="G452" s="1" t="s">
        <v>30</v>
      </c>
      <c r="H452">
        <v>13</v>
      </c>
      <c r="I452">
        <v>7.15</v>
      </c>
      <c r="J452">
        <f t="shared" si="100"/>
        <v>3.5750000000000002</v>
      </c>
      <c r="K452">
        <f t="shared" si="97"/>
        <v>40.151517608286049</v>
      </c>
      <c r="L452">
        <v>0.78</v>
      </c>
      <c r="M452">
        <f t="shared" si="98"/>
        <v>0.12414085561167837</v>
      </c>
      <c r="N452">
        <f t="shared" si="99"/>
        <v>4.8414933688554568E-2</v>
      </c>
    </row>
    <row r="453" spans="1:14">
      <c r="A453" t="s">
        <v>53</v>
      </c>
      <c r="B453" t="s">
        <v>19</v>
      </c>
      <c r="C453">
        <v>4</v>
      </c>
      <c r="D453">
        <v>3</v>
      </c>
      <c r="E453" t="s">
        <v>20</v>
      </c>
      <c r="F453">
        <v>6.1</v>
      </c>
      <c r="G453" s="1" t="s">
        <v>30</v>
      </c>
      <c r="H453">
        <v>14</v>
      </c>
      <c r="I453">
        <v>9.35</v>
      </c>
      <c r="J453">
        <f t="shared" si="100"/>
        <v>4.6749999999999998</v>
      </c>
      <c r="K453">
        <f t="shared" si="97"/>
        <v>68.661470939613423</v>
      </c>
      <c r="L453">
        <v>0.82</v>
      </c>
      <c r="M453">
        <f t="shared" si="98"/>
        <v>0.13050705333535417</v>
      </c>
      <c r="N453">
        <f t="shared" si="99"/>
        <v>5.3507891867495209E-2</v>
      </c>
    </row>
    <row r="454" spans="1:14">
      <c r="A454" t="s">
        <v>53</v>
      </c>
      <c r="B454" t="s">
        <v>19</v>
      </c>
      <c r="C454">
        <v>4</v>
      </c>
      <c r="D454">
        <v>4</v>
      </c>
      <c r="E454" t="s">
        <v>25</v>
      </c>
      <c r="F454">
        <v>6.8</v>
      </c>
      <c r="G454" s="1" t="s">
        <v>30</v>
      </c>
      <c r="H454">
        <v>11</v>
      </c>
      <c r="I454">
        <v>3.62</v>
      </c>
      <c r="J454">
        <f t="shared" si="100"/>
        <v>1.81</v>
      </c>
      <c r="K454">
        <f t="shared" si="97"/>
        <v>10.292171692425521</v>
      </c>
      <c r="L454">
        <v>0.6</v>
      </c>
      <c r="M454">
        <f t="shared" si="98"/>
        <v>9.5492965855137196E-2</v>
      </c>
      <c r="N454">
        <f t="shared" si="99"/>
        <v>2.8647889756541159E-2</v>
      </c>
    </row>
    <row r="455" spans="1:14">
      <c r="A455" t="s">
        <v>53</v>
      </c>
      <c r="B455" t="s">
        <v>19</v>
      </c>
      <c r="C455">
        <v>4</v>
      </c>
      <c r="D455">
        <v>4</v>
      </c>
      <c r="E455" t="s">
        <v>23</v>
      </c>
      <c r="F455">
        <v>1</v>
      </c>
      <c r="G455" s="1" t="s">
        <v>30</v>
      </c>
      <c r="H455">
        <v>12</v>
      </c>
      <c r="I455">
        <v>4.1500000000000004</v>
      </c>
      <c r="J455">
        <f t="shared" si="100"/>
        <v>2.0750000000000002</v>
      </c>
      <c r="K455">
        <f t="shared" si="97"/>
        <v>13.526519869112557</v>
      </c>
      <c r="L455">
        <v>0.55000000000000004</v>
      </c>
      <c r="M455">
        <f t="shared" si="98"/>
        <v>8.7535218700542441E-2</v>
      </c>
      <c r="N455">
        <f t="shared" si="99"/>
        <v>2.4072185142649173E-2</v>
      </c>
    </row>
    <row r="456" spans="1:14">
      <c r="A456" t="s">
        <v>53</v>
      </c>
      <c r="B456" t="s">
        <v>19</v>
      </c>
      <c r="C456">
        <v>4</v>
      </c>
      <c r="D456">
        <v>4</v>
      </c>
      <c r="E456" t="s">
        <v>20</v>
      </c>
      <c r="F456">
        <v>0.7</v>
      </c>
      <c r="G456" s="1" t="s">
        <v>30</v>
      </c>
      <c r="H456">
        <v>10</v>
      </c>
      <c r="I456">
        <v>3.75</v>
      </c>
      <c r="J456">
        <f t="shared" si="100"/>
        <v>1.875</v>
      </c>
      <c r="K456">
        <f t="shared" si="97"/>
        <v>11.044661672776616</v>
      </c>
      <c r="L456">
        <v>0.5</v>
      </c>
      <c r="M456">
        <f t="shared" si="98"/>
        <v>7.9577471545947673E-2</v>
      </c>
      <c r="N456">
        <f t="shared" si="99"/>
        <v>1.9894367886486918E-2</v>
      </c>
    </row>
    <row r="457" spans="1:14">
      <c r="A457" t="s">
        <v>53</v>
      </c>
      <c r="B457" t="s">
        <v>19</v>
      </c>
      <c r="C457">
        <v>4</v>
      </c>
      <c r="D457">
        <v>4</v>
      </c>
      <c r="E457" t="s">
        <v>29</v>
      </c>
      <c r="F457">
        <v>1.83</v>
      </c>
      <c r="G457" s="1" t="s">
        <v>30</v>
      </c>
      <c r="H457">
        <v>8</v>
      </c>
      <c r="I457">
        <v>2.5499999999999998</v>
      </c>
      <c r="J457">
        <f t="shared" si="100"/>
        <v>1.2749999999999999</v>
      </c>
      <c r="K457">
        <f t="shared" si="97"/>
        <v>5.1070515574919071</v>
      </c>
      <c r="L457">
        <v>0.36</v>
      </c>
      <c r="M457">
        <f t="shared" si="98"/>
        <v>5.7295779513082318E-2</v>
      </c>
      <c r="N457">
        <f t="shared" si="99"/>
        <v>1.0313240312354817E-2</v>
      </c>
    </row>
    <row r="458" spans="1:14">
      <c r="A458" t="s">
        <v>53</v>
      </c>
      <c r="B458" t="s">
        <v>19</v>
      </c>
      <c r="C458">
        <v>4</v>
      </c>
      <c r="D458">
        <v>5</v>
      </c>
      <c r="E458" t="s">
        <v>23</v>
      </c>
      <c r="F458">
        <v>2</v>
      </c>
      <c r="G458" t="s">
        <v>22</v>
      </c>
      <c r="H458">
        <v>11</v>
      </c>
      <c r="I458">
        <v>6</v>
      </c>
      <c r="J458">
        <f t="shared" si="100"/>
        <v>3</v>
      </c>
      <c r="K458">
        <f t="shared" si="97"/>
        <v>28.274333882308138</v>
      </c>
      <c r="L458">
        <v>0.82</v>
      </c>
      <c r="M458">
        <f t="shared" si="98"/>
        <v>0.13050705333535417</v>
      </c>
      <c r="N458">
        <f t="shared" si="99"/>
        <v>5.3507891867495209E-2</v>
      </c>
    </row>
    <row r="459" spans="1:14">
      <c r="A459" t="s">
        <v>53</v>
      </c>
      <c r="B459" t="s">
        <v>19</v>
      </c>
      <c r="C459">
        <v>4</v>
      </c>
      <c r="D459">
        <v>5</v>
      </c>
      <c r="E459" t="s">
        <v>29</v>
      </c>
      <c r="F459">
        <v>4</v>
      </c>
      <c r="G459" s="1" t="s">
        <v>35</v>
      </c>
      <c r="H459">
        <v>18</v>
      </c>
      <c r="I459">
        <v>5.55</v>
      </c>
      <c r="J459">
        <f t="shared" si="100"/>
        <v>2.7749999999999999</v>
      </c>
      <c r="K459">
        <f t="shared" si="97"/>
        <v>24.192226928049898</v>
      </c>
      <c r="L459">
        <v>1.02</v>
      </c>
      <c r="M459">
        <f t="shared" si="98"/>
        <v>0.16233804195373325</v>
      </c>
      <c r="N459">
        <f t="shared" si="99"/>
        <v>8.2792401396403953E-2</v>
      </c>
    </row>
    <row r="460" spans="1:14">
      <c r="A460" t="s">
        <v>53</v>
      </c>
      <c r="B460" t="s">
        <v>19</v>
      </c>
      <c r="C460">
        <v>4</v>
      </c>
      <c r="D460">
        <v>5</v>
      </c>
      <c r="E460" t="s">
        <v>25</v>
      </c>
      <c r="F460">
        <v>1.1000000000000001</v>
      </c>
      <c r="G460" s="1" t="s">
        <v>30</v>
      </c>
      <c r="H460">
        <v>12</v>
      </c>
      <c r="I460">
        <v>4.6500000000000004</v>
      </c>
      <c r="J460">
        <f t="shared" si="100"/>
        <v>2.3250000000000002</v>
      </c>
      <c r="K460">
        <f t="shared" si="97"/>
        <v>16.982271788061325</v>
      </c>
      <c r="L460">
        <v>0.45</v>
      </c>
      <c r="M460">
        <f t="shared" si="98"/>
        <v>7.1619724391352904E-2</v>
      </c>
      <c r="N460">
        <f t="shared" si="99"/>
        <v>1.6114437988054401E-2</v>
      </c>
    </row>
    <row r="461" spans="1:14">
      <c r="A461" t="s">
        <v>53</v>
      </c>
      <c r="B461" t="s">
        <v>19</v>
      </c>
      <c r="C461">
        <v>4</v>
      </c>
      <c r="D461">
        <v>5</v>
      </c>
      <c r="E461" t="s">
        <v>20</v>
      </c>
      <c r="F461">
        <v>4.45</v>
      </c>
      <c r="G461" s="1" t="s">
        <v>30</v>
      </c>
      <c r="H461">
        <v>14</v>
      </c>
      <c r="I461">
        <v>5.6</v>
      </c>
      <c r="J461">
        <f t="shared" si="100"/>
        <v>2.8</v>
      </c>
      <c r="K461">
        <f t="shared" si="97"/>
        <v>24.630086404143974</v>
      </c>
      <c r="L461">
        <v>0.66</v>
      </c>
      <c r="M461">
        <f t="shared" si="98"/>
        <v>0.10504226244065093</v>
      </c>
      <c r="N461">
        <f t="shared" si="99"/>
        <v>3.4663946605414803E-2</v>
      </c>
    </row>
    <row r="462" spans="1:14">
      <c r="A462" t="s">
        <v>53</v>
      </c>
      <c r="B462" t="s">
        <v>19</v>
      </c>
      <c r="C462">
        <v>5</v>
      </c>
      <c r="D462">
        <v>1</v>
      </c>
      <c r="E462" t="s">
        <v>25</v>
      </c>
      <c r="F462">
        <v>3.4</v>
      </c>
      <c r="G462" s="1" t="s">
        <v>24</v>
      </c>
      <c r="H462">
        <v>8</v>
      </c>
      <c r="I462">
        <v>2.4</v>
      </c>
      <c r="J462">
        <f t="shared" si="100"/>
        <v>1.2</v>
      </c>
      <c r="K462">
        <f t="shared" si="97"/>
        <v>4.5238934211693023</v>
      </c>
      <c r="L462">
        <v>0.43</v>
      </c>
      <c r="M462">
        <f t="shared" si="98"/>
        <v>6.8436625529515002E-2</v>
      </c>
      <c r="N462">
        <f t="shared" si="99"/>
        <v>1.4713874488845726E-2</v>
      </c>
    </row>
    <row r="463" spans="1:14">
      <c r="A463" t="s">
        <v>53</v>
      </c>
      <c r="B463" t="s">
        <v>19</v>
      </c>
      <c r="C463">
        <v>5</v>
      </c>
      <c r="D463">
        <v>1</v>
      </c>
      <c r="E463" t="s">
        <v>23</v>
      </c>
      <c r="F463">
        <v>1.4</v>
      </c>
      <c r="G463" s="1" t="s">
        <v>24</v>
      </c>
      <c r="H463">
        <v>12</v>
      </c>
      <c r="I463">
        <v>4.6500000000000004</v>
      </c>
      <c r="J463">
        <f t="shared" si="100"/>
        <v>2.3250000000000002</v>
      </c>
      <c r="K463">
        <f t="shared" si="97"/>
        <v>16.982271788061325</v>
      </c>
      <c r="L463">
        <v>0.87</v>
      </c>
      <c r="M463">
        <f t="shared" si="98"/>
        <v>0.13846480048994894</v>
      </c>
      <c r="N463">
        <f t="shared" si="99"/>
        <v>6.0232188213127785E-2</v>
      </c>
    </row>
    <row r="464" spans="1:14">
      <c r="A464" t="s">
        <v>53</v>
      </c>
      <c r="B464" t="s">
        <v>19</v>
      </c>
      <c r="C464">
        <v>5</v>
      </c>
      <c r="D464">
        <v>1</v>
      </c>
      <c r="E464" t="s">
        <v>20</v>
      </c>
      <c r="F464">
        <v>4.4000000000000004</v>
      </c>
      <c r="G464" s="1" t="s">
        <v>24</v>
      </c>
      <c r="H464">
        <v>14</v>
      </c>
      <c r="I464">
        <v>6.25</v>
      </c>
      <c r="J464">
        <f t="shared" si="100"/>
        <v>3.125</v>
      </c>
      <c r="K464">
        <f t="shared" ref="K464:K481" si="101">PI()*(J464*J464)</f>
        <v>30.679615757712824</v>
      </c>
      <c r="L464">
        <v>1</v>
      </c>
      <c r="M464">
        <f t="shared" ref="M464:M481" si="102">(L464/PI() )/2</f>
        <v>0.15915494309189535</v>
      </c>
      <c r="N464">
        <f t="shared" ref="N464:N481" si="103">PI() *(M464*M464)</f>
        <v>7.9577471545947673E-2</v>
      </c>
    </row>
    <row r="465" spans="1:14">
      <c r="A465" t="s">
        <v>53</v>
      </c>
      <c r="B465" t="s">
        <v>19</v>
      </c>
      <c r="C465">
        <v>5</v>
      </c>
      <c r="D465">
        <v>1</v>
      </c>
      <c r="E465" t="s">
        <v>29</v>
      </c>
      <c r="F465">
        <v>19</v>
      </c>
      <c r="G465" s="1" t="s">
        <v>24</v>
      </c>
      <c r="H465">
        <v>17</v>
      </c>
      <c r="I465">
        <v>9.3000000000000007</v>
      </c>
      <c r="J465">
        <f t="shared" si="100"/>
        <v>4.6500000000000004</v>
      </c>
      <c r="K465">
        <f t="shared" si="101"/>
        <v>67.929087152245302</v>
      </c>
      <c r="L465">
        <v>1.3</v>
      </c>
      <c r="M465">
        <f t="shared" si="102"/>
        <v>0.20690142601946396</v>
      </c>
      <c r="N465">
        <f t="shared" si="103"/>
        <v>0.13448592691265157</v>
      </c>
    </row>
    <row r="466" spans="1:14">
      <c r="A466" t="s">
        <v>53</v>
      </c>
      <c r="B466" t="s">
        <v>19</v>
      </c>
      <c r="C466">
        <v>5</v>
      </c>
      <c r="D466">
        <v>2</v>
      </c>
      <c r="E466" t="s">
        <v>25</v>
      </c>
      <c r="F466">
        <v>6.9</v>
      </c>
      <c r="G466" s="1" t="s">
        <v>24</v>
      </c>
      <c r="H466">
        <v>14</v>
      </c>
      <c r="I466">
        <v>5.75</v>
      </c>
      <c r="J466">
        <f t="shared" si="100"/>
        <v>2.875</v>
      </c>
      <c r="K466">
        <f t="shared" si="101"/>
        <v>25.967226777328133</v>
      </c>
      <c r="L466">
        <v>1</v>
      </c>
      <c r="M466">
        <f t="shared" si="102"/>
        <v>0.15915494309189535</v>
      </c>
      <c r="N466">
        <f t="shared" si="103"/>
        <v>7.9577471545947673E-2</v>
      </c>
    </row>
    <row r="467" spans="1:14">
      <c r="A467" t="s">
        <v>53</v>
      </c>
      <c r="B467" t="s">
        <v>19</v>
      </c>
      <c r="C467">
        <v>5</v>
      </c>
      <c r="D467">
        <v>2</v>
      </c>
      <c r="E467" t="s">
        <v>20</v>
      </c>
      <c r="F467">
        <v>8.1999999999999993</v>
      </c>
      <c r="G467" s="1" t="s">
        <v>24</v>
      </c>
      <c r="H467">
        <v>15</v>
      </c>
      <c r="I467">
        <v>4.8</v>
      </c>
      <c r="J467">
        <f t="shared" si="100"/>
        <v>2.4</v>
      </c>
      <c r="K467">
        <f t="shared" si="101"/>
        <v>18.095573684677209</v>
      </c>
      <c r="L467">
        <v>1</v>
      </c>
      <c r="M467">
        <f t="shared" si="102"/>
        <v>0.15915494309189535</v>
      </c>
      <c r="N467">
        <f t="shared" si="103"/>
        <v>7.9577471545947673E-2</v>
      </c>
    </row>
    <row r="468" spans="1:14">
      <c r="A468" t="s">
        <v>53</v>
      </c>
      <c r="B468" t="s">
        <v>19</v>
      </c>
      <c r="C468">
        <v>5</v>
      </c>
      <c r="D468">
        <v>2</v>
      </c>
      <c r="E468" t="s">
        <v>29</v>
      </c>
      <c r="F468">
        <v>8.1999999999999993</v>
      </c>
      <c r="G468" s="1" t="s">
        <v>24</v>
      </c>
      <c r="H468">
        <v>16</v>
      </c>
      <c r="I468">
        <v>6.05</v>
      </c>
      <c r="J468">
        <f t="shared" si="100"/>
        <v>3.0249999999999999</v>
      </c>
      <c r="K468">
        <f t="shared" si="101"/>
        <v>28.747536275755099</v>
      </c>
      <c r="L468">
        <v>1.3</v>
      </c>
      <c r="M468">
        <f t="shared" si="102"/>
        <v>0.20690142601946396</v>
      </c>
      <c r="N468">
        <f t="shared" si="103"/>
        <v>0.13448592691265157</v>
      </c>
    </row>
    <row r="469" spans="1:14">
      <c r="A469" t="s">
        <v>53</v>
      </c>
      <c r="B469" t="s">
        <v>19</v>
      </c>
      <c r="C469">
        <v>5</v>
      </c>
      <c r="D469">
        <v>2</v>
      </c>
      <c r="E469" t="s">
        <v>23</v>
      </c>
      <c r="F469">
        <v>10</v>
      </c>
      <c r="G469" s="1" t="s">
        <v>30</v>
      </c>
      <c r="H469">
        <v>12</v>
      </c>
      <c r="I469">
        <v>10.55</v>
      </c>
      <c r="J469">
        <f t="shared" si="100"/>
        <v>5.2750000000000004</v>
      </c>
      <c r="K469">
        <f>PI()*(J469*J469)</f>
        <v>87.41677908154449</v>
      </c>
      <c r="L469">
        <v>1.4</v>
      </c>
      <c r="M469">
        <f>(L469/PI() )/2</f>
        <v>0.22281692032865347</v>
      </c>
      <c r="N469">
        <f>PI() *(M469*M469)</f>
        <v>0.15597184423005742</v>
      </c>
    </row>
    <row r="470" spans="1:14">
      <c r="A470" t="s">
        <v>53</v>
      </c>
      <c r="B470" t="s">
        <v>19</v>
      </c>
      <c r="C470">
        <v>5</v>
      </c>
      <c r="D470">
        <v>3</v>
      </c>
      <c r="E470" t="s">
        <v>25</v>
      </c>
      <c r="F470">
        <v>0.7</v>
      </c>
      <c r="G470" s="1" t="s">
        <v>24</v>
      </c>
      <c r="H470">
        <v>13</v>
      </c>
      <c r="I470">
        <v>9.57</v>
      </c>
      <c r="J470">
        <f t="shared" si="100"/>
        <v>4.7850000000000001</v>
      </c>
      <c r="K470">
        <f t="shared" si="101"/>
        <v>71.930612254938964</v>
      </c>
      <c r="L470">
        <v>1.06</v>
      </c>
      <c r="M470">
        <f t="shared" si="102"/>
        <v>0.16870423967740908</v>
      </c>
      <c r="N470">
        <f t="shared" si="103"/>
        <v>8.9413247029026824E-2</v>
      </c>
    </row>
    <row r="471" spans="1:14">
      <c r="A471" t="s">
        <v>53</v>
      </c>
      <c r="B471" t="s">
        <v>19</v>
      </c>
      <c r="C471">
        <v>5</v>
      </c>
      <c r="D471">
        <v>3</v>
      </c>
      <c r="E471" t="s">
        <v>23</v>
      </c>
      <c r="F471">
        <v>3.3</v>
      </c>
      <c r="G471" s="1" t="s">
        <v>24</v>
      </c>
      <c r="H471">
        <v>9</v>
      </c>
      <c r="I471">
        <v>5.65</v>
      </c>
      <c r="J471">
        <f t="shared" si="100"/>
        <v>2.8250000000000002</v>
      </c>
      <c r="K471">
        <f t="shared" si="101"/>
        <v>25.071872871055046</v>
      </c>
      <c r="L471">
        <v>0.56000000000000005</v>
      </c>
      <c r="M471">
        <f t="shared" si="102"/>
        <v>8.9126768131461406E-2</v>
      </c>
      <c r="N471">
        <f t="shared" si="103"/>
        <v>2.4955495076809199E-2</v>
      </c>
    </row>
    <row r="472" spans="1:14">
      <c r="A472" t="s">
        <v>53</v>
      </c>
      <c r="B472" t="s">
        <v>19</v>
      </c>
      <c r="C472">
        <v>5</v>
      </c>
      <c r="D472">
        <v>3</v>
      </c>
      <c r="E472" t="s">
        <v>20</v>
      </c>
      <c r="F472">
        <v>13.1</v>
      </c>
      <c r="G472" s="1" t="s">
        <v>24</v>
      </c>
      <c r="H472">
        <v>20</v>
      </c>
      <c r="I472">
        <v>10.199999999999999</v>
      </c>
      <c r="J472">
        <f t="shared" ref="J472:J495" si="104">I472/2</f>
        <v>5.0999999999999996</v>
      </c>
      <c r="K472">
        <f t="shared" si="101"/>
        <v>81.712824919870513</v>
      </c>
      <c r="L472">
        <v>1.8</v>
      </c>
      <c r="M472">
        <f t="shared" si="102"/>
        <v>0.28647889756541162</v>
      </c>
      <c r="N472">
        <f t="shared" si="103"/>
        <v>0.25783100780887042</v>
      </c>
    </row>
    <row r="473" spans="1:14">
      <c r="A473" t="s">
        <v>53</v>
      </c>
      <c r="B473" t="s">
        <v>19</v>
      </c>
      <c r="C473">
        <v>5</v>
      </c>
      <c r="D473">
        <v>3</v>
      </c>
      <c r="E473" t="s">
        <v>29</v>
      </c>
      <c r="F473">
        <v>9.4</v>
      </c>
      <c r="G473" s="1" t="s">
        <v>24</v>
      </c>
      <c r="H473">
        <v>21</v>
      </c>
      <c r="I473">
        <v>3.55</v>
      </c>
      <c r="J473">
        <f t="shared" si="104"/>
        <v>1.7749999999999999</v>
      </c>
      <c r="K473">
        <f t="shared" si="101"/>
        <v>9.897980354216342</v>
      </c>
      <c r="L473">
        <v>0.38</v>
      </c>
      <c r="M473">
        <f t="shared" si="102"/>
        <v>6.0478878374920234E-2</v>
      </c>
      <c r="N473">
        <f t="shared" si="103"/>
        <v>1.1490986891234845E-2</v>
      </c>
    </row>
    <row r="474" spans="1:14">
      <c r="A474" t="s">
        <v>53</v>
      </c>
      <c r="B474" t="s">
        <v>19</v>
      </c>
      <c r="C474">
        <v>5</v>
      </c>
      <c r="D474">
        <v>4</v>
      </c>
      <c r="E474" t="s">
        <v>23</v>
      </c>
      <c r="F474">
        <v>9.3000000000000007</v>
      </c>
      <c r="G474" s="1" t="s">
        <v>24</v>
      </c>
      <c r="H474">
        <v>18</v>
      </c>
      <c r="I474">
        <v>9.17</v>
      </c>
      <c r="J474">
        <f t="shared" si="104"/>
        <v>4.585</v>
      </c>
      <c r="K474">
        <f t="shared" si="101"/>
        <v>66.043267622111685</v>
      </c>
      <c r="L474">
        <v>1.26</v>
      </c>
      <c r="M474">
        <f t="shared" si="102"/>
        <v>0.20053522829578813</v>
      </c>
      <c r="N474">
        <f t="shared" si="103"/>
        <v>0.12633719382634651</v>
      </c>
    </row>
    <row r="475" spans="1:14">
      <c r="A475" t="s">
        <v>53</v>
      </c>
      <c r="B475" t="s">
        <v>19</v>
      </c>
      <c r="C475">
        <v>5</v>
      </c>
      <c r="D475">
        <v>4</v>
      </c>
      <c r="E475" t="s">
        <v>20</v>
      </c>
      <c r="F475">
        <v>3.2</v>
      </c>
      <c r="G475" s="1" t="s">
        <v>24</v>
      </c>
      <c r="H475">
        <v>12</v>
      </c>
      <c r="I475">
        <v>6.1</v>
      </c>
      <c r="J475">
        <f t="shared" si="104"/>
        <v>3.05</v>
      </c>
      <c r="K475">
        <f t="shared" si="101"/>
        <v>29.224665660019046</v>
      </c>
      <c r="L475">
        <v>1.04</v>
      </c>
      <c r="M475">
        <f t="shared" si="102"/>
        <v>0.16552114081557115</v>
      </c>
      <c r="N475">
        <f t="shared" si="103"/>
        <v>8.6070993224096989E-2</v>
      </c>
    </row>
    <row r="476" spans="1:14">
      <c r="A476" t="s">
        <v>53</v>
      </c>
      <c r="B476" t="s">
        <v>19</v>
      </c>
      <c r="C476">
        <v>5</v>
      </c>
      <c r="D476">
        <v>4</v>
      </c>
      <c r="E476" t="s">
        <v>29</v>
      </c>
      <c r="F476">
        <v>6.6</v>
      </c>
      <c r="G476" s="1" t="s">
        <v>24</v>
      </c>
      <c r="H476">
        <v>12</v>
      </c>
      <c r="I476">
        <v>4.5</v>
      </c>
      <c r="J476">
        <f t="shared" si="104"/>
        <v>2.25</v>
      </c>
      <c r="K476">
        <f t="shared" si="101"/>
        <v>15.904312808798327</v>
      </c>
      <c r="L476">
        <v>1.05</v>
      </c>
      <c r="M476">
        <f t="shared" si="102"/>
        <v>0.16711269024649011</v>
      </c>
      <c r="N476">
        <f t="shared" si="103"/>
        <v>8.7734162379407316E-2</v>
      </c>
    </row>
    <row r="477" spans="1:14">
      <c r="A477" t="s">
        <v>53</v>
      </c>
      <c r="B477" t="s">
        <v>19</v>
      </c>
      <c r="C477">
        <v>5</v>
      </c>
      <c r="D477">
        <v>4</v>
      </c>
      <c r="E477" t="s">
        <v>25</v>
      </c>
      <c r="F477">
        <v>15</v>
      </c>
      <c r="G477" s="1" t="s">
        <v>35</v>
      </c>
      <c r="H477">
        <v>24</v>
      </c>
      <c r="I477">
        <v>9.75</v>
      </c>
      <c r="J477">
        <f>I477/2</f>
        <v>4.875</v>
      </c>
      <c r="K477">
        <f>PI()*(J477*J477)</f>
        <v>74.661912907969921</v>
      </c>
      <c r="L477">
        <v>1.9</v>
      </c>
      <c r="M477">
        <f>(L477/PI() )/2</f>
        <v>0.30239439187460115</v>
      </c>
      <c r="N477">
        <f>PI() *(M477*M477)</f>
        <v>0.28727467228087111</v>
      </c>
    </row>
    <row r="478" spans="1:14">
      <c r="A478" t="s">
        <v>53</v>
      </c>
      <c r="B478" t="s">
        <v>19</v>
      </c>
      <c r="C478">
        <v>5</v>
      </c>
      <c r="D478">
        <v>5</v>
      </c>
      <c r="E478" t="s">
        <v>25</v>
      </c>
      <c r="F478">
        <v>1.44</v>
      </c>
      <c r="G478" s="1" t="s">
        <v>24</v>
      </c>
      <c r="H478">
        <v>18</v>
      </c>
      <c r="I478">
        <v>8.9700000000000006</v>
      </c>
      <c r="J478">
        <f t="shared" si="104"/>
        <v>4.4850000000000003</v>
      </c>
      <c r="K478">
        <f t="shared" si="101"/>
        <v>63.193843085305751</v>
      </c>
      <c r="L478">
        <v>1.87</v>
      </c>
      <c r="M478">
        <f t="shared" si="102"/>
        <v>0.29761974358184429</v>
      </c>
      <c r="N478">
        <f t="shared" si="103"/>
        <v>0.27827446024902441</v>
      </c>
    </row>
    <row r="479" spans="1:14">
      <c r="A479" t="s">
        <v>53</v>
      </c>
      <c r="B479" t="s">
        <v>19</v>
      </c>
      <c r="C479">
        <v>5</v>
      </c>
      <c r="D479">
        <v>5</v>
      </c>
      <c r="E479" t="s">
        <v>23</v>
      </c>
      <c r="F479">
        <v>4.4000000000000004</v>
      </c>
      <c r="G479" s="1" t="s">
        <v>24</v>
      </c>
      <c r="H479">
        <v>12.5</v>
      </c>
      <c r="I479">
        <v>6.05</v>
      </c>
      <c r="J479">
        <f t="shared" si="104"/>
        <v>3.0249999999999999</v>
      </c>
      <c r="K479">
        <f t="shared" si="101"/>
        <v>28.747536275755099</v>
      </c>
      <c r="L479">
        <v>0.95</v>
      </c>
      <c r="M479">
        <f t="shared" si="102"/>
        <v>0.15119719593730058</v>
      </c>
      <c r="N479">
        <f t="shared" si="103"/>
        <v>7.1818668070217778E-2</v>
      </c>
    </row>
    <row r="480" spans="1:14">
      <c r="A480" t="s">
        <v>53</v>
      </c>
      <c r="B480" t="s">
        <v>19</v>
      </c>
      <c r="C480">
        <v>5</v>
      </c>
      <c r="D480">
        <v>5</v>
      </c>
      <c r="E480" t="s">
        <v>20</v>
      </c>
      <c r="F480">
        <v>6.25</v>
      </c>
      <c r="G480" s="1" t="s">
        <v>24</v>
      </c>
      <c r="H480">
        <v>22</v>
      </c>
      <c r="I480">
        <v>7.4</v>
      </c>
      <c r="J480">
        <f t="shared" si="104"/>
        <v>3.7</v>
      </c>
      <c r="K480">
        <f t="shared" si="101"/>
        <v>43.008403427644275</v>
      </c>
      <c r="L480">
        <v>1.35</v>
      </c>
      <c r="M480">
        <f t="shared" si="102"/>
        <v>0.21485917317405873</v>
      </c>
      <c r="N480">
        <f t="shared" si="103"/>
        <v>0.14502994189248966</v>
      </c>
    </row>
    <row r="481" spans="1:25">
      <c r="A481" t="s">
        <v>53</v>
      </c>
      <c r="B481" t="s">
        <v>19</v>
      </c>
      <c r="C481">
        <v>5</v>
      </c>
      <c r="D481">
        <v>5</v>
      </c>
      <c r="E481" t="s">
        <v>29</v>
      </c>
      <c r="F481">
        <v>16.399999999999999</v>
      </c>
      <c r="G481" s="1" t="s">
        <v>24</v>
      </c>
      <c r="H481">
        <v>24</v>
      </c>
      <c r="I481">
        <v>11.725</v>
      </c>
      <c r="J481">
        <f t="shared" si="104"/>
        <v>5.8624999999999998</v>
      </c>
      <c r="K481">
        <f t="shared" si="101"/>
        <v>107.97310338691631</v>
      </c>
      <c r="L481">
        <v>2.0499999999999998</v>
      </c>
      <c r="M481">
        <f t="shared" si="102"/>
        <v>0.32626763333838543</v>
      </c>
      <c r="N481">
        <f t="shared" si="103"/>
        <v>0.33442432417184503</v>
      </c>
    </row>
    <row r="482" spans="1:25">
      <c r="A482" t="s">
        <v>53</v>
      </c>
      <c r="B482" t="s">
        <v>19</v>
      </c>
      <c r="C482">
        <v>6</v>
      </c>
      <c r="D482">
        <v>1</v>
      </c>
      <c r="E482" t="s">
        <v>25</v>
      </c>
      <c r="F482">
        <v>3.6</v>
      </c>
      <c r="G482" t="s">
        <v>31</v>
      </c>
      <c r="H482">
        <v>12</v>
      </c>
      <c r="I482">
        <v>3.9</v>
      </c>
      <c r="J482">
        <f>I482/2</f>
        <v>1.95</v>
      </c>
      <c r="K482">
        <f t="shared" ref="K482:K501" si="105">PI()*(J482*J482)</f>
        <v>11.945906065275187</v>
      </c>
      <c r="L482">
        <v>0.74</v>
      </c>
      <c r="M482">
        <f t="shared" ref="M482:M501" si="106">(L482/PI() )/2</f>
        <v>0.11777465788800255</v>
      </c>
      <c r="N482">
        <f t="shared" ref="N482:N513" si="107">PI() *(M482*M482)</f>
        <v>4.3576623418560945E-2</v>
      </c>
    </row>
    <row r="483" spans="1:25">
      <c r="A483" t="s">
        <v>53</v>
      </c>
      <c r="B483" t="s">
        <v>19</v>
      </c>
      <c r="C483">
        <v>6</v>
      </c>
      <c r="D483">
        <v>1</v>
      </c>
      <c r="E483" t="s">
        <v>23</v>
      </c>
      <c r="F483">
        <v>6.7</v>
      </c>
      <c r="G483" t="s">
        <v>31</v>
      </c>
      <c r="H483">
        <v>9</v>
      </c>
      <c r="I483">
        <v>10.1</v>
      </c>
      <c r="J483">
        <f>I483/2</f>
        <v>5.05</v>
      </c>
      <c r="K483">
        <f t="shared" si="105"/>
        <v>80.118466648173694</v>
      </c>
      <c r="L483">
        <v>1.72</v>
      </c>
      <c r="M483">
        <f t="shared" si="106"/>
        <v>0.27374650211806001</v>
      </c>
      <c r="N483">
        <f t="shared" si="107"/>
        <v>0.23542199182153162</v>
      </c>
    </row>
    <row r="484" spans="1:25">
      <c r="A484" t="s">
        <v>53</v>
      </c>
      <c r="B484" t="s">
        <v>19</v>
      </c>
      <c r="C484">
        <v>6</v>
      </c>
      <c r="D484">
        <v>1</v>
      </c>
      <c r="E484" t="s">
        <v>20</v>
      </c>
      <c r="F484">
        <v>6.8</v>
      </c>
      <c r="G484" t="s">
        <v>31</v>
      </c>
      <c r="H484">
        <v>10</v>
      </c>
      <c r="I484">
        <v>11.25</v>
      </c>
      <c r="J484">
        <f>I484/2</f>
        <v>5.625</v>
      </c>
      <c r="K484">
        <f t="shared" si="105"/>
        <v>99.401955054989543</v>
      </c>
      <c r="L484">
        <v>1.92</v>
      </c>
      <c r="M484">
        <f t="shared" si="106"/>
        <v>0.30557749073643903</v>
      </c>
      <c r="N484">
        <f t="shared" si="107"/>
        <v>0.29335439110698142</v>
      </c>
    </row>
    <row r="485" spans="1:25">
      <c r="A485" t="s">
        <v>53</v>
      </c>
      <c r="B485" t="s">
        <v>19</v>
      </c>
      <c r="C485">
        <v>6</v>
      </c>
      <c r="D485">
        <v>1</v>
      </c>
      <c r="E485" t="s">
        <v>29</v>
      </c>
      <c r="F485">
        <v>2.75</v>
      </c>
      <c r="G485" s="1" t="s">
        <v>37</v>
      </c>
      <c r="H485">
        <v>14</v>
      </c>
      <c r="I485">
        <v>5.9</v>
      </c>
      <c r="J485">
        <f>I485/2</f>
        <v>2.95</v>
      </c>
      <c r="K485">
        <f t="shared" si="105"/>
        <v>27.339710067865177</v>
      </c>
      <c r="L485">
        <v>0.7</v>
      </c>
      <c r="M485">
        <f t="shared" si="106"/>
        <v>0.11140846016432673</v>
      </c>
      <c r="N485">
        <f t="shared" si="107"/>
        <v>3.8992961057514354E-2</v>
      </c>
    </row>
    <row r="486" spans="1:25">
      <c r="A486" t="s">
        <v>53</v>
      </c>
      <c r="B486" t="s">
        <v>19</v>
      </c>
      <c r="C486">
        <v>6</v>
      </c>
      <c r="D486">
        <v>2</v>
      </c>
      <c r="E486" t="s">
        <v>29</v>
      </c>
      <c r="F486">
        <v>2.9</v>
      </c>
      <c r="G486" s="1" t="s">
        <v>28</v>
      </c>
      <c r="H486">
        <v>7</v>
      </c>
      <c r="I486">
        <v>2.7</v>
      </c>
      <c r="J486">
        <f>I486/2</f>
        <v>1.35</v>
      </c>
      <c r="K486">
        <f t="shared" si="105"/>
        <v>5.7255526111673989</v>
      </c>
      <c r="L486">
        <v>0.24</v>
      </c>
      <c r="M486">
        <f t="shared" si="106"/>
        <v>3.8197186342054879E-2</v>
      </c>
      <c r="N486">
        <f t="shared" si="107"/>
        <v>4.5836623610465846E-3</v>
      </c>
      <c r="U486" s="4"/>
      <c r="V486" s="5"/>
      <c r="W486" s="4"/>
      <c r="X486" s="4"/>
      <c r="Y486" s="4"/>
    </row>
    <row r="487" spans="1:25">
      <c r="A487" t="s">
        <v>53</v>
      </c>
      <c r="B487" t="s">
        <v>19</v>
      </c>
      <c r="C487">
        <v>6</v>
      </c>
      <c r="D487">
        <v>2</v>
      </c>
      <c r="E487" t="s">
        <v>25</v>
      </c>
      <c r="F487">
        <v>4.2</v>
      </c>
      <c r="G487" s="1" t="s">
        <v>24</v>
      </c>
      <c r="H487">
        <v>20</v>
      </c>
      <c r="I487">
        <v>8.4</v>
      </c>
      <c r="J487">
        <f t="shared" si="104"/>
        <v>4.2</v>
      </c>
      <c r="K487">
        <f t="shared" si="105"/>
        <v>55.41769440932395</v>
      </c>
      <c r="L487">
        <v>2.0499999999999998</v>
      </c>
      <c r="M487">
        <f t="shared" si="106"/>
        <v>0.32626763333838543</v>
      </c>
      <c r="N487">
        <f t="shared" si="107"/>
        <v>0.33442432417184503</v>
      </c>
    </row>
    <row r="488" spans="1:25">
      <c r="A488" t="s">
        <v>53</v>
      </c>
      <c r="B488" t="s">
        <v>19</v>
      </c>
      <c r="C488">
        <v>6</v>
      </c>
      <c r="D488">
        <v>2</v>
      </c>
      <c r="E488" t="s">
        <v>23</v>
      </c>
      <c r="F488">
        <v>11.3</v>
      </c>
      <c r="G488" s="1" t="s">
        <v>37</v>
      </c>
      <c r="H488">
        <v>12</v>
      </c>
      <c r="I488">
        <v>7.85</v>
      </c>
      <c r="J488">
        <f>I488/2</f>
        <v>3.9249999999999998</v>
      </c>
      <c r="K488">
        <f t="shared" si="105"/>
        <v>48.398198323959249</v>
      </c>
      <c r="L488">
        <v>0.9</v>
      </c>
      <c r="M488">
        <f t="shared" si="106"/>
        <v>0.14323944878270581</v>
      </c>
      <c r="N488">
        <f t="shared" si="107"/>
        <v>6.4457751952217604E-2</v>
      </c>
    </row>
    <row r="489" spans="1:25">
      <c r="A489" t="s">
        <v>53</v>
      </c>
      <c r="B489" t="s">
        <v>19</v>
      </c>
      <c r="C489">
        <v>6</v>
      </c>
      <c r="D489">
        <v>2</v>
      </c>
      <c r="E489" t="s">
        <v>20</v>
      </c>
      <c r="F489">
        <v>5.0999999999999996</v>
      </c>
      <c r="G489" s="1" t="s">
        <v>37</v>
      </c>
      <c r="H489">
        <v>8</v>
      </c>
      <c r="I489">
        <v>3.95</v>
      </c>
      <c r="J489">
        <f>I489/2</f>
        <v>1.9750000000000001</v>
      </c>
      <c r="K489">
        <f t="shared" si="105"/>
        <v>12.254174844408688</v>
      </c>
      <c r="L489">
        <v>0.67</v>
      </c>
      <c r="M489">
        <f t="shared" si="106"/>
        <v>0.10663381187156988</v>
      </c>
      <c r="N489">
        <f t="shared" si="107"/>
        <v>3.5722326976975909E-2</v>
      </c>
    </row>
    <row r="490" spans="1:25">
      <c r="A490" t="s">
        <v>53</v>
      </c>
      <c r="B490" t="s">
        <v>19</v>
      </c>
      <c r="C490">
        <v>6</v>
      </c>
      <c r="D490">
        <v>3</v>
      </c>
      <c r="E490" t="s">
        <v>25</v>
      </c>
      <c r="F490">
        <v>3.4</v>
      </c>
      <c r="G490" s="1" t="s">
        <v>24</v>
      </c>
      <c r="H490">
        <v>17</v>
      </c>
      <c r="I490">
        <v>7.4</v>
      </c>
      <c r="J490">
        <f t="shared" si="104"/>
        <v>3.7</v>
      </c>
      <c r="K490">
        <f t="shared" si="105"/>
        <v>43.008403427644275</v>
      </c>
      <c r="L490">
        <v>1.56</v>
      </c>
      <c r="M490">
        <f t="shared" si="106"/>
        <v>0.24828171122335674</v>
      </c>
      <c r="N490">
        <f t="shared" si="107"/>
        <v>0.19365973475421827</v>
      </c>
    </row>
    <row r="491" spans="1:25">
      <c r="A491" t="s">
        <v>53</v>
      </c>
      <c r="B491" t="s">
        <v>19</v>
      </c>
      <c r="C491">
        <v>6</v>
      </c>
      <c r="D491">
        <v>3</v>
      </c>
      <c r="E491" t="s">
        <v>23</v>
      </c>
      <c r="F491">
        <v>2.8</v>
      </c>
      <c r="G491" s="1" t="s">
        <v>24</v>
      </c>
      <c r="H491">
        <v>16</v>
      </c>
      <c r="I491">
        <v>7.6</v>
      </c>
      <c r="J491">
        <f t="shared" si="104"/>
        <v>3.8</v>
      </c>
      <c r="K491">
        <f t="shared" si="105"/>
        <v>45.364597917836612</v>
      </c>
      <c r="L491">
        <v>1.24</v>
      </c>
      <c r="M491">
        <f t="shared" si="106"/>
        <v>0.19735212943395022</v>
      </c>
      <c r="N491">
        <f t="shared" si="107"/>
        <v>0.12235832024904914</v>
      </c>
    </row>
    <row r="492" spans="1:25">
      <c r="A492" t="s">
        <v>53</v>
      </c>
      <c r="B492" t="s">
        <v>19</v>
      </c>
      <c r="C492">
        <v>6</v>
      </c>
      <c r="D492">
        <v>3</v>
      </c>
      <c r="E492" t="s">
        <v>20</v>
      </c>
      <c r="F492">
        <v>7</v>
      </c>
      <c r="G492" s="1" t="s">
        <v>24</v>
      </c>
      <c r="H492">
        <v>17</v>
      </c>
      <c r="I492">
        <v>5.9</v>
      </c>
      <c r="J492">
        <f t="shared" si="104"/>
        <v>2.95</v>
      </c>
      <c r="K492">
        <f t="shared" si="105"/>
        <v>27.339710067865177</v>
      </c>
      <c r="L492">
        <v>1.27</v>
      </c>
      <c r="M492">
        <f t="shared" si="106"/>
        <v>0.20212677772670709</v>
      </c>
      <c r="N492">
        <f t="shared" si="107"/>
        <v>0.12835050385645902</v>
      </c>
    </row>
    <row r="493" spans="1:25">
      <c r="A493" t="s">
        <v>53</v>
      </c>
      <c r="B493" t="s">
        <v>19</v>
      </c>
      <c r="C493">
        <v>6</v>
      </c>
      <c r="D493">
        <v>3</v>
      </c>
      <c r="E493" t="s">
        <v>29</v>
      </c>
      <c r="F493">
        <v>4.7</v>
      </c>
      <c r="G493" s="1" t="s">
        <v>24</v>
      </c>
      <c r="H493">
        <v>18</v>
      </c>
      <c r="I493">
        <v>6.62</v>
      </c>
      <c r="J493">
        <f t="shared" si="104"/>
        <v>3.31</v>
      </c>
      <c r="K493">
        <f t="shared" si="105"/>
        <v>34.419603271995136</v>
      </c>
      <c r="L493">
        <v>1.5</v>
      </c>
      <c r="M493">
        <f t="shared" si="106"/>
        <v>0.238732414637843</v>
      </c>
      <c r="N493">
        <f t="shared" si="107"/>
        <v>0.17904931097838225</v>
      </c>
    </row>
    <row r="494" spans="1:25">
      <c r="A494" t="s">
        <v>53</v>
      </c>
      <c r="B494" t="s">
        <v>19</v>
      </c>
      <c r="C494">
        <v>6</v>
      </c>
      <c r="D494">
        <v>4</v>
      </c>
      <c r="E494" t="s">
        <v>25</v>
      </c>
      <c r="F494">
        <v>10.8</v>
      </c>
      <c r="G494" s="1" t="s">
        <v>24</v>
      </c>
      <c r="H494">
        <v>20</v>
      </c>
      <c r="I494">
        <v>12.65</v>
      </c>
      <c r="J494">
        <f t="shared" si="104"/>
        <v>6.3250000000000002</v>
      </c>
      <c r="K494">
        <f t="shared" si="105"/>
        <v>125.68137760226817</v>
      </c>
      <c r="L494">
        <v>1.57</v>
      </c>
      <c r="M494">
        <f t="shared" si="106"/>
        <v>0.2498732606542757</v>
      </c>
      <c r="N494">
        <f t="shared" si="107"/>
        <v>0.19615050961360644</v>
      </c>
    </row>
    <row r="495" spans="1:25">
      <c r="A495" t="s">
        <v>53</v>
      </c>
      <c r="B495" t="s">
        <v>19</v>
      </c>
      <c r="C495">
        <v>6</v>
      </c>
      <c r="D495">
        <v>4</v>
      </c>
      <c r="E495" t="s">
        <v>23</v>
      </c>
      <c r="F495">
        <v>13.1</v>
      </c>
      <c r="G495" s="1" t="s">
        <v>24</v>
      </c>
      <c r="H495">
        <v>20</v>
      </c>
      <c r="I495">
        <v>8.8000000000000007</v>
      </c>
      <c r="J495">
        <f t="shared" si="104"/>
        <v>4.4000000000000004</v>
      </c>
      <c r="K495">
        <f t="shared" si="105"/>
        <v>60.821233773498406</v>
      </c>
      <c r="L495">
        <v>1.7</v>
      </c>
      <c r="M495">
        <f t="shared" si="106"/>
        <v>0.27056340325622208</v>
      </c>
      <c r="N495">
        <f t="shared" si="107"/>
        <v>0.22997889276778874</v>
      </c>
    </row>
    <row r="496" spans="1:25">
      <c r="A496" t="s">
        <v>53</v>
      </c>
      <c r="B496" t="s">
        <v>19</v>
      </c>
      <c r="C496">
        <v>6</v>
      </c>
      <c r="D496">
        <v>4</v>
      </c>
      <c r="E496" t="s">
        <v>20</v>
      </c>
      <c r="F496">
        <v>16</v>
      </c>
      <c r="G496" s="1" t="s">
        <v>24</v>
      </c>
      <c r="H496">
        <v>22</v>
      </c>
      <c r="I496">
        <v>10.5</v>
      </c>
      <c r="J496">
        <f t="shared" ref="J496:J538" si="108">I496/2</f>
        <v>5.25</v>
      </c>
      <c r="K496">
        <f t="shared" si="105"/>
        <v>86.59014751456867</v>
      </c>
      <c r="L496">
        <v>1.65</v>
      </c>
      <c r="M496">
        <f t="shared" si="106"/>
        <v>0.26260565610162728</v>
      </c>
      <c r="N496">
        <f t="shared" si="107"/>
        <v>0.21664966628384247</v>
      </c>
    </row>
    <row r="497" spans="1:35">
      <c r="A497" t="s">
        <v>53</v>
      </c>
      <c r="B497" t="s">
        <v>19</v>
      </c>
      <c r="C497">
        <v>6</v>
      </c>
      <c r="D497">
        <v>4</v>
      </c>
      <c r="E497" t="s">
        <v>29</v>
      </c>
      <c r="F497">
        <v>10.8</v>
      </c>
      <c r="G497" s="1" t="s">
        <v>24</v>
      </c>
      <c r="H497">
        <v>21</v>
      </c>
      <c r="I497">
        <v>9.5</v>
      </c>
      <c r="J497">
        <f t="shared" si="108"/>
        <v>4.75</v>
      </c>
      <c r="K497">
        <f t="shared" si="105"/>
        <v>70.882184246619701</v>
      </c>
      <c r="L497">
        <v>1.57</v>
      </c>
      <c r="M497">
        <f t="shared" si="106"/>
        <v>0.2498732606542757</v>
      </c>
      <c r="N497">
        <f t="shared" si="107"/>
        <v>0.19615050961360644</v>
      </c>
    </row>
    <row r="498" spans="1:35">
      <c r="A498" t="s">
        <v>53</v>
      </c>
      <c r="B498" t="s">
        <v>19</v>
      </c>
      <c r="C498">
        <v>6</v>
      </c>
      <c r="D498">
        <v>5</v>
      </c>
      <c r="E498" t="s">
        <v>20</v>
      </c>
      <c r="F498">
        <v>8</v>
      </c>
      <c r="G498" t="s">
        <v>31</v>
      </c>
      <c r="H498">
        <v>15</v>
      </c>
      <c r="I498">
        <v>7.1</v>
      </c>
      <c r="J498">
        <f t="shared" si="108"/>
        <v>3.55</v>
      </c>
      <c r="K498">
        <f t="shared" si="105"/>
        <v>39.591921416865368</v>
      </c>
      <c r="L498">
        <v>0.65</v>
      </c>
      <c r="M498">
        <f t="shared" si="106"/>
        <v>0.10345071300973198</v>
      </c>
      <c r="N498">
        <f t="shared" si="107"/>
        <v>3.3621481728162893E-2</v>
      </c>
    </row>
    <row r="499" spans="1:35">
      <c r="A499" t="s">
        <v>53</v>
      </c>
      <c r="B499" t="s">
        <v>19</v>
      </c>
      <c r="C499">
        <v>6</v>
      </c>
      <c r="D499">
        <v>5</v>
      </c>
      <c r="E499" t="s">
        <v>23</v>
      </c>
      <c r="F499">
        <v>4.5</v>
      </c>
      <c r="G499" s="1" t="s">
        <v>24</v>
      </c>
      <c r="H499">
        <v>16</v>
      </c>
      <c r="I499">
        <v>8.4</v>
      </c>
      <c r="J499">
        <f t="shared" si="108"/>
        <v>4.2</v>
      </c>
      <c r="K499">
        <f t="shared" si="105"/>
        <v>55.41769440932395</v>
      </c>
      <c r="L499">
        <v>1.38</v>
      </c>
      <c r="M499">
        <f t="shared" si="106"/>
        <v>0.21963382146681557</v>
      </c>
      <c r="N499">
        <f t="shared" si="107"/>
        <v>0.15154733681210272</v>
      </c>
      <c r="S499" s="4"/>
    </row>
    <row r="500" spans="1:35">
      <c r="A500" t="s">
        <v>53</v>
      </c>
      <c r="B500" t="s">
        <v>19</v>
      </c>
      <c r="C500">
        <v>6</v>
      </c>
      <c r="D500">
        <v>5</v>
      </c>
      <c r="E500" t="s">
        <v>29</v>
      </c>
      <c r="F500">
        <v>5.0999999999999996</v>
      </c>
      <c r="G500" s="1" t="s">
        <v>24</v>
      </c>
      <c r="H500">
        <v>18</v>
      </c>
      <c r="I500">
        <v>9.6</v>
      </c>
      <c r="J500">
        <f t="shared" si="108"/>
        <v>4.8</v>
      </c>
      <c r="K500">
        <f t="shared" si="105"/>
        <v>72.382294738708836</v>
      </c>
      <c r="L500">
        <v>1.3</v>
      </c>
      <c r="M500">
        <f t="shared" si="106"/>
        <v>0.20690142601946396</v>
      </c>
      <c r="N500">
        <f t="shared" si="107"/>
        <v>0.13448592691265157</v>
      </c>
      <c r="P500" s="13" t="s">
        <v>55</v>
      </c>
    </row>
    <row r="501" spans="1:35">
      <c r="A501" t="s">
        <v>53</v>
      </c>
      <c r="B501" t="s">
        <v>19</v>
      </c>
      <c r="C501">
        <v>6</v>
      </c>
      <c r="D501">
        <v>5</v>
      </c>
      <c r="E501" t="s">
        <v>25</v>
      </c>
      <c r="F501">
        <v>4.2</v>
      </c>
      <c r="G501" s="1" t="s">
        <v>37</v>
      </c>
      <c r="H501">
        <v>5</v>
      </c>
      <c r="I501">
        <v>3.35</v>
      </c>
      <c r="J501">
        <f t="shared" si="108"/>
        <v>1.675</v>
      </c>
      <c r="K501">
        <f t="shared" si="105"/>
        <v>8.8141308887278633</v>
      </c>
      <c r="L501">
        <v>0.27</v>
      </c>
      <c r="M501">
        <f t="shared" si="106"/>
        <v>4.2971834634811745E-2</v>
      </c>
      <c r="N501">
        <f t="shared" si="107"/>
        <v>5.8011976756995858E-3</v>
      </c>
    </row>
    <row r="502" spans="1:35">
      <c r="A502" t="s">
        <v>56</v>
      </c>
      <c r="B502" t="s">
        <v>19</v>
      </c>
      <c r="C502">
        <v>2</v>
      </c>
      <c r="D502">
        <v>1</v>
      </c>
      <c r="E502" t="s">
        <v>23</v>
      </c>
      <c r="F502">
        <v>5.76</v>
      </c>
      <c r="G502" s="1" t="s">
        <v>33</v>
      </c>
      <c r="H502">
        <v>13</v>
      </c>
      <c r="I502">
        <v>5.15</v>
      </c>
      <c r="J502">
        <f t="shared" si="108"/>
        <v>2.5750000000000002</v>
      </c>
      <c r="K502">
        <f t="shared" ref="K502:K533" si="109">PI() *(J502*J502)</f>
        <v>20.830722788708826</v>
      </c>
      <c r="L502">
        <v>0.54</v>
      </c>
      <c r="M502">
        <f t="shared" ref="M502:M533" si="110">(L502/PI())/2</f>
        <v>8.5943669269623491E-2</v>
      </c>
      <c r="N502">
        <f t="shared" si="107"/>
        <v>2.3204790702798343E-2</v>
      </c>
      <c r="P502" s="13" t="s">
        <v>159</v>
      </c>
      <c r="Q502">
        <f>SUM(F502:F601)</f>
        <v>422.86000000000013</v>
      </c>
      <c r="S502" s="13" t="s">
        <v>5</v>
      </c>
      <c r="T502" s="13" t="s">
        <v>12</v>
      </c>
      <c r="U502" s="13" t="s">
        <v>151</v>
      </c>
      <c r="V502" s="13" t="s">
        <v>152</v>
      </c>
      <c r="W502" s="13" t="s">
        <v>148</v>
      </c>
      <c r="X502" s="13" t="s">
        <v>149</v>
      </c>
      <c r="Y502" s="13" t="s">
        <v>150</v>
      </c>
      <c r="Z502" s="13" t="s">
        <v>14</v>
      </c>
      <c r="AA502" s="13" t="s">
        <v>15</v>
      </c>
      <c r="AB502" s="13" t="s">
        <v>153</v>
      </c>
      <c r="AC502" s="13" t="s">
        <v>17</v>
      </c>
    </row>
    <row r="503" spans="1:35">
      <c r="A503" t="s">
        <v>56</v>
      </c>
      <c r="B503" t="s">
        <v>19</v>
      </c>
      <c r="C503">
        <v>2</v>
      </c>
      <c r="D503">
        <v>1</v>
      </c>
      <c r="E503" t="s">
        <v>20</v>
      </c>
      <c r="F503">
        <v>1.75</v>
      </c>
      <c r="G503" s="1" t="s">
        <v>24</v>
      </c>
      <c r="H503">
        <v>4.5</v>
      </c>
      <c r="I503">
        <v>1.4</v>
      </c>
      <c r="J503">
        <f t="shared" si="108"/>
        <v>0.7</v>
      </c>
      <c r="K503">
        <f t="shared" si="109"/>
        <v>1.5393804002589984</v>
      </c>
      <c r="L503">
        <v>0.2</v>
      </c>
      <c r="M503">
        <f t="shared" si="110"/>
        <v>3.1830988618379068E-2</v>
      </c>
      <c r="N503">
        <f t="shared" si="107"/>
        <v>3.1830988618379067E-3</v>
      </c>
      <c r="P503" s="13" t="s">
        <v>160</v>
      </c>
      <c r="Q503">
        <f>Q502/100</f>
        <v>4.228600000000001</v>
      </c>
      <c r="S503" t="s">
        <v>22</v>
      </c>
      <c r="T503">
        <v>1</v>
      </c>
      <c r="U503">
        <f>T503/100*100</f>
        <v>1</v>
      </c>
      <c r="V503">
        <f>U503*559.251/100</f>
        <v>5.5925099999999999</v>
      </c>
      <c r="W503" s="2">
        <f>SUM(N502)</f>
        <v>2.3204790702798343E-2</v>
      </c>
      <c r="X503">
        <f>W503*V503</f>
        <v>0.12977302405330676</v>
      </c>
      <c r="Y503">
        <f>X503/35.35*100</f>
        <v>0.36710897893438971</v>
      </c>
      <c r="Z503" s="9">
        <v>1</v>
      </c>
      <c r="AA503">
        <f>Z503/25</f>
        <v>0.04</v>
      </c>
      <c r="AB503">
        <f>AA503/2.4*100</f>
        <v>1.6666666666666667</v>
      </c>
      <c r="AC503">
        <f>AB503+Y503+U503</f>
        <v>3.0337756456010565</v>
      </c>
    </row>
    <row r="504" spans="1:35">
      <c r="A504" t="s">
        <v>56</v>
      </c>
      <c r="B504" t="s">
        <v>19</v>
      </c>
      <c r="C504">
        <v>2</v>
      </c>
      <c r="D504">
        <v>1</v>
      </c>
      <c r="E504" t="s">
        <v>25</v>
      </c>
      <c r="F504">
        <v>5.8</v>
      </c>
      <c r="G504" s="1" t="s">
        <v>35</v>
      </c>
      <c r="H504">
        <v>9</v>
      </c>
      <c r="I504">
        <v>2.66</v>
      </c>
      <c r="J504">
        <f t="shared" si="108"/>
        <v>1.33</v>
      </c>
      <c r="K504">
        <f t="shared" si="109"/>
        <v>5.5571632449349853</v>
      </c>
      <c r="L504">
        <v>0.34</v>
      </c>
      <c r="M504">
        <f t="shared" si="110"/>
        <v>5.4112680651244423E-2</v>
      </c>
      <c r="N504">
        <f t="shared" si="107"/>
        <v>9.1991557107115544E-3</v>
      </c>
      <c r="P504" s="13" t="s">
        <v>27</v>
      </c>
      <c r="Q504">
        <f>Q503*Q503</f>
        <v>17.88105796000001</v>
      </c>
      <c r="S504" t="s">
        <v>21</v>
      </c>
      <c r="T504">
        <v>1</v>
      </c>
      <c r="U504">
        <f t="shared" ref="U504:U514" si="111">T504/100*100</f>
        <v>1</v>
      </c>
      <c r="V504">
        <f t="shared" ref="V504:V514" si="112">U504*559.251/100</f>
        <v>5.5925099999999999</v>
      </c>
      <c r="W504" s="2">
        <f>N503</f>
        <v>3.1830988618379067E-3</v>
      </c>
      <c r="X504">
        <f t="shared" ref="X504:X513" si="113">W504*V504</f>
        <v>1.7801512215817113E-2</v>
      </c>
      <c r="Y504">
        <f t="shared" ref="Y504:Y514" si="114">X504/35.35*100</f>
        <v>5.0357884627488296E-2</v>
      </c>
      <c r="Z504" s="9">
        <v>1</v>
      </c>
      <c r="AA504">
        <f t="shared" ref="AA504:AA513" si="115">Z504/25</f>
        <v>0.04</v>
      </c>
      <c r="AB504">
        <f t="shared" ref="AB504:AB514" si="116">AA504/2.4*100</f>
        <v>1.6666666666666667</v>
      </c>
      <c r="AC504">
        <f t="shared" ref="AC504:AC514" si="117">AB504+Y504+U504</f>
        <v>2.7170245512941551</v>
      </c>
    </row>
    <row r="505" spans="1:35">
      <c r="A505" t="s">
        <v>56</v>
      </c>
      <c r="B505" t="s">
        <v>19</v>
      </c>
      <c r="C505">
        <v>2</v>
      </c>
      <c r="D505">
        <v>1</v>
      </c>
      <c r="E505" t="s">
        <v>29</v>
      </c>
      <c r="F505">
        <v>2.98</v>
      </c>
      <c r="G505" s="1" t="s">
        <v>35</v>
      </c>
      <c r="H505">
        <v>4.5</v>
      </c>
      <c r="I505">
        <v>3.3340000000000001</v>
      </c>
      <c r="J505">
        <f t="shared" si="108"/>
        <v>1.667</v>
      </c>
      <c r="K505">
        <f t="shared" si="109"/>
        <v>8.7301372675414868</v>
      </c>
      <c r="L505">
        <v>0.8</v>
      </c>
      <c r="M505">
        <f t="shared" si="110"/>
        <v>0.12732395447351627</v>
      </c>
      <c r="N505">
        <f t="shared" si="107"/>
        <v>5.0929581789406507E-2</v>
      </c>
      <c r="P505" s="14" t="s">
        <v>152</v>
      </c>
      <c r="Q505">
        <f>10000/Q504</f>
        <v>559.2510254354097</v>
      </c>
      <c r="S505" s="1" t="s">
        <v>33</v>
      </c>
      <c r="T505">
        <v>5</v>
      </c>
      <c r="U505">
        <f t="shared" si="111"/>
        <v>5</v>
      </c>
      <c r="V505">
        <f t="shared" si="112"/>
        <v>27.96255</v>
      </c>
      <c r="W505" s="2">
        <f>SUM(N504:N508)/5</f>
        <v>3.4105312755162251E-2</v>
      </c>
      <c r="X505">
        <f t="shared" si="113"/>
        <v>0.95367151318186216</v>
      </c>
      <c r="Y505">
        <f t="shared" si="114"/>
        <v>2.6977977742061161</v>
      </c>
      <c r="Z505" s="9">
        <v>5</v>
      </c>
      <c r="AA505">
        <f t="shared" si="115"/>
        <v>0.2</v>
      </c>
      <c r="AB505">
        <f t="shared" si="116"/>
        <v>8.3333333333333339</v>
      </c>
      <c r="AC505">
        <f t="shared" si="117"/>
        <v>16.031131107539451</v>
      </c>
    </row>
    <row r="506" spans="1:35">
      <c r="A506" t="s">
        <v>56</v>
      </c>
      <c r="B506" t="s">
        <v>19</v>
      </c>
      <c r="C506">
        <v>2</v>
      </c>
      <c r="D506">
        <v>2</v>
      </c>
      <c r="E506" t="s">
        <v>23</v>
      </c>
      <c r="F506">
        <v>7.03</v>
      </c>
      <c r="G506" t="s">
        <v>22</v>
      </c>
      <c r="H506">
        <v>5.5</v>
      </c>
      <c r="I506">
        <v>1.75</v>
      </c>
      <c r="J506">
        <f t="shared" si="108"/>
        <v>0.875</v>
      </c>
      <c r="K506">
        <f t="shared" si="109"/>
        <v>2.4052818754046852</v>
      </c>
      <c r="L506">
        <v>0.15</v>
      </c>
      <c r="M506">
        <f t="shared" si="110"/>
        <v>2.3873241463784299E-2</v>
      </c>
      <c r="N506">
        <f t="shared" si="107"/>
        <v>1.7904931097838224E-3</v>
      </c>
      <c r="P506" s="4"/>
      <c r="S506" s="1" t="s">
        <v>57</v>
      </c>
      <c r="T506">
        <v>1</v>
      </c>
      <c r="U506">
        <f t="shared" si="111"/>
        <v>1</v>
      </c>
      <c r="V506">
        <f t="shared" si="112"/>
        <v>5.5925099999999999</v>
      </c>
      <c r="W506" s="2">
        <f>N509</f>
        <v>3.0589580062262284E-2</v>
      </c>
      <c r="X506">
        <f t="shared" si="113"/>
        <v>0.17107253239400244</v>
      </c>
      <c r="Y506">
        <f t="shared" si="114"/>
        <v>0.48393927127016245</v>
      </c>
      <c r="Z506" s="9">
        <v>1</v>
      </c>
      <c r="AA506">
        <f t="shared" si="115"/>
        <v>0.04</v>
      </c>
      <c r="AB506">
        <f t="shared" si="116"/>
        <v>1.6666666666666667</v>
      </c>
      <c r="AC506">
        <f t="shared" si="117"/>
        <v>3.1506059379368292</v>
      </c>
    </row>
    <row r="507" spans="1:35">
      <c r="A507" t="s">
        <v>56</v>
      </c>
      <c r="B507" t="s">
        <v>19</v>
      </c>
      <c r="C507">
        <v>2</v>
      </c>
      <c r="D507">
        <v>2</v>
      </c>
      <c r="E507" t="s">
        <v>25</v>
      </c>
      <c r="F507">
        <v>10.78</v>
      </c>
      <c r="G507" s="1" t="s">
        <v>24</v>
      </c>
      <c r="H507">
        <v>17</v>
      </c>
      <c r="I507">
        <v>6.15</v>
      </c>
      <c r="J507">
        <f t="shared" si="108"/>
        <v>3.0750000000000002</v>
      </c>
      <c r="K507">
        <f t="shared" si="109"/>
        <v>29.705722035099992</v>
      </c>
      <c r="L507">
        <v>0.92</v>
      </c>
      <c r="M507">
        <f t="shared" si="110"/>
        <v>0.14642254764454371</v>
      </c>
      <c r="N507">
        <f t="shared" si="107"/>
        <v>6.7354371916490102E-2</v>
      </c>
      <c r="S507" s="1" t="s">
        <v>24</v>
      </c>
      <c r="T507" s="10">
        <v>9</v>
      </c>
      <c r="U507">
        <f t="shared" si="111"/>
        <v>9</v>
      </c>
      <c r="V507">
        <f t="shared" si="112"/>
        <v>50.332590000000003</v>
      </c>
      <c r="W507" s="2">
        <f>SUM(N510:N518)/9</f>
        <v>6.9619677273164732E-2</v>
      </c>
      <c r="X507">
        <f t="shared" si="113"/>
        <v>3.5041386721225187</v>
      </c>
      <c r="Y507">
        <f t="shared" si="114"/>
        <v>9.9126977994979306</v>
      </c>
      <c r="Z507" s="9">
        <v>6</v>
      </c>
      <c r="AA507">
        <f t="shared" si="115"/>
        <v>0.24</v>
      </c>
      <c r="AB507">
        <f t="shared" si="116"/>
        <v>10</v>
      </c>
      <c r="AC507">
        <f t="shared" si="117"/>
        <v>28.912697799497931</v>
      </c>
    </row>
    <row r="508" spans="1:35">
      <c r="A508" t="s">
        <v>56</v>
      </c>
      <c r="B508" t="s">
        <v>19</v>
      </c>
      <c r="C508">
        <v>2</v>
      </c>
      <c r="D508">
        <v>2</v>
      </c>
      <c r="E508" t="s">
        <v>29</v>
      </c>
      <c r="F508">
        <v>8.07</v>
      </c>
      <c r="G508" s="1" t="s">
        <v>24</v>
      </c>
      <c r="H508">
        <v>17</v>
      </c>
      <c r="I508">
        <v>9.6</v>
      </c>
      <c r="J508">
        <f t="shared" si="108"/>
        <v>4.8</v>
      </c>
      <c r="K508">
        <f t="shared" si="109"/>
        <v>72.382294738708836</v>
      </c>
      <c r="L508">
        <v>0.72</v>
      </c>
      <c r="M508">
        <f t="shared" si="110"/>
        <v>0.11459155902616464</v>
      </c>
      <c r="N508">
        <f t="shared" si="107"/>
        <v>4.1252961249419268E-2</v>
      </c>
      <c r="S508" s="1" t="s">
        <v>35</v>
      </c>
      <c r="T508" s="9">
        <v>9</v>
      </c>
      <c r="U508">
        <f t="shared" si="111"/>
        <v>9</v>
      </c>
      <c r="V508">
        <f t="shared" si="112"/>
        <v>50.332590000000003</v>
      </c>
      <c r="W508" s="2">
        <f>SUM(N519:N527)/9</f>
        <v>7.5101680868552248E-2</v>
      </c>
      <c r="X508">
        <f t="shared" si="113"/>
        <v>3.7800621114676844</v>
      </c>
      <c r="Y508">
        <f t="shared" si="114"/>
        <v>10.693245011224001</v>
      </c>
      <c r="Z508" s="9">
        <v>6</v>
      </c>
      <c r="AA508">
        <f t="shared" si="115"/>
        <v>0.24</v>
      </c>
      <c r="AB508">
        <f t="shared" si="116"/>
        <v>10</v>
      </c>
      <c r="AC508">
        <f t="shared" si="117"/>
        <v>29.693245011224001</v>
      </c>
    </row>
    <row r="509" spans="1:35">
      <c r="A509" t="s">
        <v>56</v>
      </c>
      <c r="B509" t="s">
        <v>19</v>
      </c>
      <c r="C509">
        <v>2</v>
      </c>
      <c r="D509">
        <v>2</v>
      </c>
      <c r="E509" t="s">
        <v>20</v>
      </c>
      <c r="F509">
        <v>5.28</v>
      </c>
      <c r="G509" s="1" t="s">
        <v>26</v>
      </c>
      <c r="H509">
        <v>14</v>
      </c>
      <c r="I509">
        <v>5.83</v>
      </c>
      <c r="J509">
        <f t="shared" si="108"/>
        <v>2.915</v>
      </c>
      <c r="K509">
        <f t="shared" si="109"/>
        <v>26.694819635899531</v>
      </c>
      <c r="L509">
        <v>0.62</v>
      </c>
      <c r="M509">
        <f t="shared" si="110"/>
        <v>9.8676064716975112E-2</v>
      </c>
      <c r="N509">
        <f t="shared" si="107"/>
        <v>3.0589580062262284E-2</v>
      </c>
      <c r="S509" s="1" t="s">
        <v>26</v>
      </c>
      <c r="T509" s="8">
        <v>37</v>
      </c>
      <c r="U509">
        <f t="shared" si="111"/>
        <v>37</v>
      </c>
      <c r="V509">
        <f t="shared" si="112"/>
        <v>206.92286999999999</v>
      </c>
      <c r="W509" s="2">
        <f>SUM(N528:N564)/37</f>
        <v>7.6117249516307176E-2</v>
      </c>
      <c r="X509">
        <f t="shared" si="113"/>
        <v>15.750399726420392</v>
      </c>
      <c r="Y509">
        <f t="shared" si="114"/>
        <v>44.555586213353301</v>
      </c>
      <c r="Z509" s="11">
        <v>17</v>
      </c>
      <c r="AA509">
        <f t="shared" si="115"/>
        <v>0.68</v>
      </c>
      <c r="AB509">
        <f t="shared" si="116"/>
        <v>28.333333333333339</v>
      </c>
      <c r="AC509">
        <f t="shared" si="117"/>
        <v>109.88891954668664</v>
      </c>
      <c r="AD509" s="2"/>
      <c r="AE509" s="2"/>
      <c r="AF509" s="4"/>
      <c r="AG509" s="4"/>
      <c r="AI509" s="2"/>
    </row>
    <row r="510" spans="1:35">
      <c r="A510" t="s">
        <v>56</v>
      </c>
      <c r="B510" t="s">
        <v>19</v>
      </c>
      <c r="C510">
        <v>2</v>
      </c>
      <c r="D510">
        <v>3</v>
      </c>
      <c r="E510" t="s">
        <v>25</v>
      </c>
      <c r="F510">
        <v>6.22</v>
      </c>
      <c r="G510" s="1" t="s">
        <v>33</v>
      </c>
      <c r="H510">
        <v>25</v>
      </c>
      <c r="I510">
        <v>16.100000000000001</v>
      </c>
      <c r="J510">
        <f t="shared" si="108"/>
        <v>8.0500000000000007</v>
      </c>
      <c r="K510">
        <f t="shared" si="109"/>
        <v>203.58305793425259</v>
      </c>
      <c r="L510">
        <v>2.0699999999999998</v>
      </c>
      <c r="M510">
        <f t="shared" si="110"/>
        <v>0.32945073220022331</v>
      </c>
      <c r="N510">
        <f t="shared" si="107"/>
        <v>0.34098150782723108</v>
      </c>
      <c r="S510" s="1" t="s">
        <v>39</v>
      </c>
      <c r="T510" s="8">
        <v>4</v>
      </c>
      <c r="U510">
        <f t="shared" si="111"/>
        <v>4</v>
      </c>
      <c r="V510">
        <f t="shared" si="112"/>
        <v>22.370039999999999</v>
      </c>
      <c r="W510" s="2">
        <f>SUM(N565:N568)/4</f>
        <v>2.69091220032622E-2</v>
      </c>
      <c r="X510">
        <f t="shared" si="113"/>
        <v>0.60195813557785549</v>
      </c>
      <c r="Y510">
        <f t="shared" si="114"/>
        <v>1.7028518686785163</v>
      </c>
      <c r="Z510" s="12">
        <v>3</v>
      </c>
      <c r="AA510">
        <f t="shared" si="115"/>
        <v>0.12</v>
      </c>
      <c r="AB510">
        <f t="shared" si="116"/>
        <v>5</v>
      </c>
      <c r="AC510">
        <f t="shared" si="117"/>
        <v>10.702851868678517</v>
      </c>
      <c r="AD510" s="2"/>
      <c r="AE510" s="2"/>
      <c r="AF510" s="4"/>
      <c r="AG510" s="4"/>
      <c r="AI510" s="2"/>
    </row>
    <row r="511" spans="1:35">
      <c r="A511" t="s">
        <v>56</v>
      </c>
      <c r="B511" t="s">
        <v>19</v>
      </c>
      <c r="C511">
        <v>2</v>
      </c>
      <c r="D511">
        <v>3</v>
      </c>
      <c r="E511" t="s">
        <v>23</v>
      </c>
      <c r="F511">
        <v>3</v>
      </c>
      <c r="G511" s="1" t="s">
        <v>35</v>
      </c>
      <c r="H511">
        <v>12</v>
      </c>
      <c r="I511">
        <v>3.5</v>
      </c>
      <c r="J511">
        <f t="shared" si="108"/>
        <v>1.75</v>
      </c>
      <c r="K511">
        <f t="shared" si="109"/>
        <v>9.6211275016187408</v>
      </c>
      <c r="L511">
        <v>0.52</v>
      </c>
      <c r="M511">
        <f t="shared" si="110"/>
        <v>8.2760570407785575E-2</v>
      </c>
      <c r="N511">
        <f t="shared" si="107"/>
        <v>2.1517748306024247E-2</v>
      </c>
      <c r="S511" s="1" t="s">
        <v>30</v>
      </c>
      <c r="T511">
        <v>6</v>
      </c>
      <c r="U511">
        <f t="shared" si="111"/>
        <v>6</v>
      </c>
      <c r="V511">
        <f t="shared" si="112"/>
        <v>33.555059999999997</v>
      </c>
      <c r="W511" s="2">
        <f>SUM(N569:N574)/6</f>
        <v>5.8140958575459915E-2</v>
      </c>
      <c r="X511">
        <f t="shared" si="113"/>
        <v>1.9509233534570718</v>
      </c>
      <c r="Y511">
        <f t="shared" si="114"/>
        <v>5.5188779447159035</v>
      </c>
      <c r="Z511" s="9">
        <v>6</v>
      </c>
      <c r="AA511">
        <f t="shared" si="115"/>
        <v>0.24</v>
      </c>
      <c r="AB511">
        <f t="shared" si="116"/>
        <v>10</v>
      </c>
      <c r="AC511">
        <f t="shared" si="117"/>
        <v>21.518877944715904</v>
      </c>
      <c r="AD511" s="2"/>
      <c r="AE511" s="2"/>
      <c r="AG511" s="4"/>
      <c r="AI511" s="2"/>
    </row>
    <row r="512" spans="1:35">
      <c r="A512" t="s">
        <v>56</v>
      </c>
      <c r="B512" t="s">
        <v>19</v>
      </c>
      <c r="C512">
        <v>2</v>
      </c>
      <c r="D512">
        <v>3</v>
      </c>
      <c r="E512" t="s">
        <v>20</v>
      </c>
      <c r="F512">
        <v>0.94</v>
      </c>
      <c r="G512" s="1" t="s">
        <v>35</v>
      </c>
      <c r="H512">
        <v>10</v>
      </c>
      <c r="I512">
        <v>2.97</v>
      </c>
      <c r="J512">
        <f t="shared" si="108"/>
        <v>1.4850000000000001</v>
      </c>
      <c r="K512">
        <f t="shared" si="109"/>
        <v>6.927918659512553</v>
      </c>
      <c r="L512">
        <v>0.44</v>
      </c>
      <c r="M512">
        <f t="shared" si="110"/>
        <v>7.0028174960433953E-2</v>
      </c>
      <c r="N512">
        <f t="shared" si="107"/>
        <v>1.5406198491295472E-2</v>
      </c>
      <c r="S512" s="1" t="s">
        <v>58</v>
      </c>
      <c r="T512">
        <v>20</v>
      </c>
      <c r="U512">
        <f t="shared" si="111"/>
        <v>20</v>
      </c>
      <c r="V512">
        <f t="shared" si="112"/>
        <v>111.8502</v>
      </c>
      <c r="W512" s="2">
        <f>SUM(N575:N594)/20</f>
        <v>5.5592186107469334E-2</v>
      </c>
      <c r="X512">
        <f t="shared" si="113"/>
        <v>6.2179971345576668</v>
      </c>
      <c r="Y512">
        <f t="shared" si="114"/>
        <v>17.589808018550684</v>
      </c>
      <c r="Z512" s="9">
        <v>9</v>
      </c>
      <c r="AA512">
        <f t="shared" si="115"/>
        <v>0.36</v>
      </c>
      <c r="AB512">
        <f t="shared" si="116"/>
        <v>15</v>
      </c>
      <c r="AC512">
        <f t="shared" si="117"/>
        <v>52.589808018550684</v>
      </c>
      <c r="AD512" s="2"/>
      <c r="AE512" s="2"/>
      <c r="AG512" s="4"/>
      <c r="AI512" s="2"/>
    </row>
    <row r="513" spans="1:35">
      <c r="A513" t="s">
        <v>56</v>
      </c>
      <c r="B513" t="s">
        <v>19</v>
      </c>
      <c r="C513">
        <v>2</v>
      </c>
      <c r="D513">
        <v>3</v>
      </c>
      <c r="E513" t="s">
        <v>29</v>
      </c>
      <c r="F513">
        <v>1.91</v>
      </c>
      <c r="G513" s="1" t="s">
        <v>26</v>
      </c>
      <c r="H513">
        <v>10</v>
      </c>
      <c r="I513">
        <v>7.37</v>
      </c>
      <c r="J513">
        <f t="shared" si="108"/>
        <v>3.6850000000000001</v>
      </c>
      <c r="K513">
        <f t="shared" si="109"/>
        <v>42.660393501442861</v>
      </c>
      <c r="L513">
        <v>0.68</v>
      </c>
      <c r="M513">
        <f t="shared" si="110"/>
        <v>0.10822536130248885</v>
      </c>
      <c r="N513">
        <f t="shared" si="107"/>
        <v>3.6796622842846217E-2</v>
      </c>
      <c r="S513" s="1" t="s">
        <v>41</v>
      </c>
      <c r="T513">
        <v>7</v>
      </c>
      <c r="U513">
        <f t="shared" si="111"/>
        <v>7.0000000000000009</v>
      </c>
      <c r="V513">
        <f t="shared" si="112"/>
        <v>39.147570000000002</v>
      </c>
      <c r="W513" s="2">
        <f>SUM(N595:N601)/7</f>
        <v>5.8002313778308133E-2</v>
      </c>
      <c r="X513">
        <f t="shared" si="113"/>
        <v>2.2706496387982824</v>
      </c>
      <c r="Y513">
        <f t="shared" si="114"/>
        <v>6.4233370263034857</v>
      </c>
      <c r="Z513" s="9">
        <v>5</v>
      </c>
      <c r="AA513">
        <f t="shared" si="115"/>
        <v>0.2</v>
      </c>
      <c r="AB513">
        <f t="shared" si="116"/>
        <v>8.3333333333333339</v>
      </c>
      <c r="AC513">
        <f t="shared" si="117"/>
        <v>21.756670359636821</v>
      </c>
      <c r="AD513" s="2"/>
      <c r="AE513" s="2"/>
      <c r="AG513" s="4"/>
      <c r="AI513" s="2"/>
    </row>
    <row r="514" spans="1:35">
      <c r="A514" t="s">
        <v>56</v>
      </c>
      <c r="B514" t="s">
        <v>19</v>
      </c>
      <c r="C514">
        <v>2</v>
      </c>
      <c r="D514">
        <v>4</v>
      </c>
      <c r="E514" t="s">
        <v>25</v>
      </c>
      <c r="F514">
        <v>1.6</v>
      </c>
      <c r="G514" s="1" t="s">
        <v>26</v>
      </c>
      <c r="H514">
        <v>12</v>
      </c>
      <c r="I514">
        <v>6.65</v>
      </c>
      <c r="J514">
        <f t="shared" si="108"/>
        <v>3.3250000000000002</v>
      </c>
      <c r="K514">
        <f t="shared" si="109"/>
        <v>34.732270280843657</v>
      </c>
      <c r="L514">
        <v>0.78</v>
      </c>
      <c r="M514">
        <f t="shared" si="110"/>
        <v>0.12414085561167837</v>
      </c>
      <c r="N514">
        <f t="shared" ref="N514:N545" si="118">PI() *(M514*M514)</f>
        <v>4.8414933688554568E-2</v>
      </c>
      <c r="S514" s="3" t="s">
        <v>154</v>
      </c>
      <c r="T514">
        <f>SUM(T503:T513)</f>
        <v>100</v>
      </c>
      <c r="U514">
        <f t="shared" si="111"/>
        <v>100</v>
      </c>
      <c r="V514">
        <f t="shared" si="112"/>
        <v>559.25099999999998</v>
      </c>
      <c r="W514" s="4"/>
      <c r="X514" s="6">
        <f>SUM(X503:X513)</f>
        <v>35.34844735424646</v>
      </c>
      <c r="Y514">
        <f t="shared" si="114"/>
        <v>99.995607791361977</v>
      </c>
      <c r="AA514">
        <f>SUM(AA503:AA513)</f>
        <v>2.4000000000000004</v>
      </c>
      <c r="AB514">
        <f t="shared" si="116"/>
        <v>100.00000000000003</v>
      </c>
      <c r="AC514">
        <f t="shared" si="117"/>
        <v>299.99560779136198</v>
      </c>
      <c r="AD514" s="2"/>
      <c r="AE514" s="2"/>
      <c r="AG514" s="4"/>
      <c r="AI514" s="2"/>
    </row>
    <row r="515" spans="1:35">
      <c r="A515" t="s">
        <v>56</v>
      </c>
      <c r="B515" t="s">
        <v>19</v>
      </c>
      <c r="C515">
        <v>2</v>
      </c>
      <c r="D515">
        <v>4</v>
      </c>
      <c r="E515" t="s">
        <v>29</v>
      </c>
      <c r="F515">
        <v>2</v>
      </c>
      <c r="G515" s="1" t="s">
        <v>26</v>
      </c>
      <c r="H515">
        <v>14</v>
      </c>
      <c r="I515">
        <v>7</v>
      </c>
      <c r="J515">
        <f t="shared" si="108"/>
        <v>3.5</v>
      </c>
      <c r="K515">
        <f t="shared" si="109"/>
        <v>38.484510006474963</v>
      </c>
      <c r="L515">
        <v>0.9</v>
      </c>
      <c r="M515">
        <f t="shared" si="110"/>
        <v>0.14323944878270581</v>
      </c>
      <c r="N515">
        <f t="shared" si="118"/>
        <v>6.4457751952217604E-2</v>
      </c>
      <c r="AF515" s="4"/>
    </row>
    <row r="516" spans="1:35">
      <c r="A516" t="s">
        <v>56</v>
      </c>
      <c r="B516" t="s">
        <v>19</v>
      </c>
      <c r="C516">
        <v>2</v>
      </c>
      <c r="D516">
        <v>4</v>
      </c>
      <c r="E516" t="s">
        <v>23</v>
      </c>
      <c r="F516">
        <v>0.85</v>
      </c>
      <c r="G516" s="1" t="s">
        <v>41</v>
      </c>
      <c r="H516">
        <v>8</v>
      </c>
      <c r="I516">
        <v>3.67</v>
      </c>
      <c r="J516">
        <f t="shared" si="108"/>
        <v>1.835</v>
      </c>
      <c r="K516">
        <f t="shared" si="109"/>
        <v>10.578449322983891</v>
      </c>
      <c r="L516">
        <v>0.4</v>
      </c>
      <c r="M516">
        <f t="shared" si="110"/>
        <v>6.3661977236758135E-2</v>
      </c>
      <c r="N516">
        <f t="shared" si="118"/>
        <v>1.2732395447351627E-2</v>
      </c>
    </row>
    <row r="517" spans="1:35">
      <c r="A517" t="s">
        <v>56</v>
      </c>
      <c r="B517" t="s">
        <v>19</v>
      </c>
      <c r="C517">
        <v>2</v>
      </c>
      <c r="D517">
        <v>4</v>
      </c>
      <c r="E517" t="s">
        <v>20</v>
      </c>
      <c r="F517">
        <v>2.36</v>
      </c>
      <c r="G517" s="1" t="s">
        <v>41</v>
      </c>
      <c r="H517">
        <v>6.5</v>
      </c>
      <c r="I517">
        <v>2.66</v>
      </c>
      <c r="J517">
        <f t="shared" si="108"/>
        <v>1.33</v>
      </c>
      <c r="K517">
        <f t="shared" si="109"/>
        <v>5.5571632449349853</v>
      </c>
      <c r="L517">
        <v>0.28999999999999998</v>
      </c>
      <c r="M517">
        <f t="shared" si="110"/>
        <v>4.6154933496649647E-2</v>
      </c>
      <c r="N517">
        <f t="shared" si="118"/>
        <v>6.6924653570141993E-3</v>
      </c>
    </row>
    <row r="518" spans="1:35">
      <c r="A518" t="s">
        <v>56</v>
      </c>
      <c r="B518" t="s">
        <v>19</v>
      </c>
      <c r="C518">
        <v>2</v>
      </c>
      <c r="D518">
        <v>5</v>
      </c>
      <c r="E518" t="s">
        <v>25</v>
      </c>
      <c r="F518">
        <v>11.6</v>
      </c>
      <c r="G518" s="1" t="s">
        <v>33</v>
      </c>
      <c r="H518">
        <v>21</v>
      </c>
      <c r="I518">
        <v>8.3699999999999992</v>
      </c>
      <c r="J518">
        <f t="shared" si="108"/>
        <v>4.1849999999999996</v>
      </c>
      <c r="K518">
        <f t="shared" si="109"/>
        <v>55.02256059331868</v>
      </c>
      <c r="L518">
        <v>1</v>
      </c>
      <c r="M518">
        <f t="shared" si="110"/>
        <v>0.15915494309189535</v>
      </c>
      <c r="N518">
        <f t="shared" si="118"/>
        <v>7.9577471545947673E-2</v>
      </c>
    </row>
    <row r="519" spans="1:35">
      <c r="A519" t="s">
        <v>56</v>
      </c>
      <c r="B519" t="s">
        <v>19</v>
      </c>
      <c r="C519">
        <v>2</v>
      </c>
      <c r="D519">
        <v>5</v>
      </c>
      <c r="E519" t="s">
        <v>29</v>
      </c>
      <c r="F519">
        <v>5.97</v>
      </c>
      <c r="G519" s="1" t="s">
        <v>35</v>
      </c>
      <c r="H519">
        <v>20</v>
      </c>
      <c r="I519">
        <v>9.7100000000000009</v>
      </c>
      <c r="J519">
        <f t="shared" si="108"/>
        <v>4.8550000000000004</v>
      </c>
      <c r="K519">
        <f t="shared" si="109"/>
        <v>74.050558977581375</v>
      </c>
      <c r="L519">
        <v>1.43</v>
      </c>
      <c r="M519">
        <f t="shared" si="110"/>
        <v>0.22759156862141033</v>
      </c>
      <c r="N519">
        <f t="shared" si="118"/>
        <v>0.16272797156430838</v>
      </c>
    </row>
    <row r="520" spans="1:35">
      <c r="A520" t="s">
        <v>56</v>
      </c>
      <c r="B520" t="s">
        <v>19</v>
      </c>
      <c r="C520">
        <v>2</v>
      </c>
      <c r="D520">
        <v>5</v>
      </c>
      <c r="E520" t="s">
        <v>20</v>
      </c>
      <c r="F520">
        <v>0.95</v>
      </c>
      <c r="G520" s="1" t="s">
        <v>26</v>
      </c>
      <c r="H520">
        <v>14</v>
      </c>
      <c r="I520">
        <v>4.5</v>
      </c>
      <c r="J520">
        <f t="shared" si="108"/>
        <v>2.25</v>
      </c>
      <c r="K520">
        <f t="shared" si="109"/>
        <v>15.904312808798327</v>
      </c>
      <c r="L520">
        <v>0.84</v>
      </c>
      <c r="M520">
        <f t="shared" si="110"/>
        <v>0.13369015219719207</v>
      </c>
      <c r="N520">
        <f t="shared" si="118"/>
        <v>5.6149863922820668E-2</v>
      </c>
    </row>
    <row r="521" spans="1:35">
      <c r="A521" t="s">
        <v>56</v>
      </c>
      <c r="B521" t="s">
        <v>19</v>
      </c>
      <c r="C521">
        <v>2</v>
      </c>
      <c r="D521">
        <v>5</v>
      </c>
      <c r="E521" t="s">
        <v>23</v>
      </c>
      <c r="F521">
        <v>4.63</v>
      </c>
      <c r="G521" s="1" t="s">
        <v>41</v>
      </c>
      <c r="H521">
        <v>4</v>
      </c>
      <c r="I521">
        <v>2.46</v>
      </c>
      <c r="J521">
        <f t="shared" si="108"/>
        <v>1.23</v>
      </c>
      <c r="K521">
        <f t="shared" si="109"/>
        <v>4.7529155256159976</v>
      </c>
      <c r="L521">
        <v>0.28000000000000003</v>
      </c>
      <c r="M521">
        <f t="shared" si="110"/>
        <v>4.4563384065730703E-2</v>
      </c>
      <c r="N521">
        <f t="shared" si="118"/>
        <v>6.2388737692022998E-3</v>
      </c>
    </row>
    <row r="522" spans="1:35">
      <c r="A522" t="s">
        <v>56</v>
      </c>
      <c r="B522" t="s">
        <v>19</v>
      </c>
      <c r="C522">
        <v>3</v>
      </c>
      <c r="D522">
        <v>1</v>
      </c>
      <c r="E522" t="s">
        <v>20</v>
      </c>
      <c r="F522">
        <v>3</v>
      </c>
      <c r="G522" s="1" t="s">
        <v>26</v>
      </c>
      <c r="H522">
        <v>14</v>
      </c>
      <c r="I522">
        <v>5.5</v>
      </c>
      <c r="J522">
        <f t="shared" si="108"/>
        <v>2.75</v>
      </c>
      <c r="K522">
        <f t="shared" si="109"/>
        <v>23.758294442772812</v>
      </c>
      <c r="L522">
        <v>0.55000000000000004</v>
      </c>
      <c r="M522">
        <f t="shared" si="110"/>
        <v>8.7535218700542441E-2</v>
      </c>
      <c r="N522">
        <f t="shared" si="118"/>
        <v>2.4072185142649173E-2</v>
      </c>
    </row>
    <row r="523" spans="1:35">
      <c r="A523" t="s">
        <v>56</v>
      </c>
      <c r="B523" t="s">
        <v>19</v>
      </c>
      <c r="C523">
        <v>3</v>
      </c>
      <c r="D523">
        <v>1</v>
      </c>
      <c r="E523" t="s">
        <v>23</v>
      </c>
      <c r="F523">
        <v>2.5</v>
      </c>
      <c r="G523" s="1" t="s">
        <v>39</v>
      </c>
      <c r="H523">
        <v>8</v>
      </c>
      <c r="I523">
        <v>4.8499999999999996</v>
      </c>
      <c r="J523">
        <f t="shared" si="108"/>
        <v>2.4249999999999998</v>
      </c>
      <c r="K523">
        <f t="shared" si="109"/>
        <v>18.474528298516475</v>
      </c>
      <c r="L523">
        <v>0.56999999999999995</v>
      </c>
      <c r="M523">
        <f t="shared" si="110"/>
        <v>9.0718317562380343E-2</v>
      </c>
      <c r="N523">
        <f t="shared" si="118"/>
        <v>2.58547205052784E-2</v>
      </c>
    </row>
    <row r="524" spans="1:35">
      <c r="A524" t="s">
        <v>56</v>
      </c>
      <c r="B524" t="s">
        <v>19</v>
      </c>
      <c r="C524">
        <v>3</v>
      </c>
      <c r="D524">
        <v>1</v>
      </c>
      <c r="E524" t="s">
        <v>25</v>
      </c>
      <c r="F524">
        <v>7.7</v>
      </c>
      <c r="G524" s="1" t="s">
        <v>58</v>
      </c>
      <c r="H524">
        <v>6</v>
      </c>
      <c r="I524">
        <v>8.9</v>
      </c>
      <c r="J524">
        <f t="shared" si="108"/>
        <v>4.45</v>
      </c>
      <c r="K524">
        <f t="shared" si="109"/>
        <v>62.211388522711886</v>
      </c>
      <c r="L524">
        <v>1.45</v>
      </c>
      <c r="M524">
        <f t="shared" si="110"/>
        <v>0.23077466748324824</v>
      </c>
      <c r="N524">
        <f t="shared" si="118"/>
        <v>0.16731163392535497</v>
      </c>
    </row>
    <row r="525" spans="1:35">
      <c r="A525" t="s">
        <v>56</v>
      </c>
      <c r="B525" t="s">
        <v>19</v>
      </c>
      <c r="C525">
        <v>3</v>
      </c>
      <c r="D525">
        <v>1</v>
      </c>
      <c r="E525" t="s">
        <v>29</v>
      </c>
      <c r="F525">
        <v>7.8</v>
      </c>
      <c r="G525" s="1" t="s">
        <v>58</v>
      </c>
      <c r="H525">
        <v>11</v>
      </c>
      <c r="I525">
        <v>10.050000000000001</v>
      </c>
      <c r="J525">
        <f t="shared" si="108"/>
        <v>5.0250000000000004</v>
      </c>
      <c r="K525">
        <f t="shared" si="109"/>
        <v>79.327177998550781</v>
      </c>
      <c r="L525">
        <v>1.23</v>
      </c>
      <c r="M525">
        <f t="shared" si="110"/>
        <v>0.19576058000303126</v>
      </c>
      <c r="N525">
        <f t="shared" si="118"/>
        <v>0.12039275670186422</v>
      </c>
    </row>
    <row r="526" spans="1:35">
      <c r="A526" t="s">
        <v>56</v>
      </c>
      <c r="B526" t="s">
        <v>19</v>
      </c>
      <c r="C526">
        <v>3</v>
      </c>
      <c r="D526">
        <v>2</v>
      </c>
      <c r="E526" t="s">
        <v>25</v>
      </c>
      <c r="F526">
        <v>4</v>
      </c>
      <c r="G526" s="1" t="s">
        <v>24</v>
      </c>
      <c r="H526">
        <v>9</v>
      </c>
      <c r="I526">
        <v>2.85</v>
      </c>
      <c r="J526">
        <f t="shared" si="108"/>
        <v>1.425</v>
      </c>
      <c r="K526">
        <f t="shared" si="109"/>
        <v>6.3793965821957741</v>
      </c>
      <c r="L526">
        <v>0.35</v>
      </c>
      <c r="M526">
        <f t="shared" si="110"/>
        <v>5.5704230082163367E-2</v>
      </c>
      <c r="N526">
        <f t="shared" si="118"/>
        <v>9.7482402643785885E-3</v>
      </c>
    </row>
    <row r="527" spans="1:35">
      <c r="A527" t="s">
        <v>56</v>
      </c>
      <c r="B527" t="s">
        <v>19</v>
      </c>
      <c r="C527">
        <v>3</v>
      </c>
      <c r="D527">
        <v>2</v>
      </c>
      <c r="E527" t="s">
        <v>23</v>
      </c>
      <c r="F527">
        <v>2.2999999999999998</v>
      </c>
      <c r="G527" s="1" t="s">
        <v>24</v>
      </c>
      <c r="H527">
        <v>19</v>
      </c>
      <c r="I527">
        <v>3.7</v>
      </c>
      <c r="J527">
        <f t="shared" si="108"/>
        <v>1.85</v>
      </c>
      <c r="K527">
        <f t="shared" si="109"/>
        <v>10.752100856911069</v>
      </c>
      <c r="L527">
        <v>1.1399999999999999</v>
      </c>
      <c r="M527">
        <f t="shared" si="110"/>
        <v>0.18143663512476069</v>
      </c>
      <c r="N527">
        <f t="shared" si="118"/>
        <v>0.1034188820211136</v>
      </c>
      <c r="P527" s="7"/>
      <c r="U527" s="4"/>
      <c r="V527" s="5"/>
      <c r="W527" s="4"/>
      <c r="X527" s="4"/>
      <c r="Y527" s="4"/>
    </row>
    <row r="528" spans="1:35">
      <c r="A528" t="s">
        <v>56</v>
      </c>
      <c r="B528" t="s">
        <v>19</v>
      </c>
      <c r="C528">
        <v>3</v>
      </c>
      <c r="D528">
        <v>2</v>
      </c>
      <c r="E528" t="s">
        <v>20</v>
      </c>
      <c r="F528">
        <v>1.7</v>
      </c>
      <c r="G528" s="1" t="s">
        <v>58</v>
      </c>
      <c r="H528">
        <v>18</v>
      </c>
      <c r="I528">
        <v>11.25</v>
      </c>
      <c r="J528">
        <f t="shared" si="108"/>
        <v>5.625</v>
      </c>
      <c r="K528">
        <f t="shared" si="109"/>
        <v>99.401955054989543</v>
      </c>
      <c r="L528">
        <v>1.3</v>
      </c>
      <c r="M528">
        <f t="shared" si="110"/>
        <v>0.20690142601946396</v>
      </c>
      <c r="N528">
        <f t="shared" si="118"/>
        <v>0.13448592691265157</v>
      </c>
    </row>
    <row r="529" spans="1:19">
      <c r="A529" t="s">
        <v>56</v>
      </c>
      <c r="B529" t="s">
        <v>19</v>
      </c>
      <c r="C529">
        <v>3</v>
      </c>
      <c r="D529">
        <v>2</v>
      </c>
      <c r="E529" t="s">
        <v>29</v>
      </c>
      <c r="F529">
        <v>5.15</v>
      </c>
      <c r="G529" s="1" t="s">
        <v>58</v>
      </c>
      <c r="H529">
        <v>19</v>
      </c>
      <c r="I529">
        <v>7.65</v>
      </c>
      <c r="J529">
        <f t="shared" si="108"/>
        <v>3.8250000000000002</v>
      </c>
      <c r="K529">
        <f t="shared" si="109"/>
        <v>45.963464017427171</v>
      </c>
      <c r="L529">
        <v>1.1399999999999999</v>
      </c>
      <c r="M529">
        <f t="shared" si="110"/>
        <v>0.18143663512476069</v>
      </c>
      <c r="N529">
        <f t="shared" si="118"/>
        <v>0.1034188820211136</v>
      </c>
    </row>
    <row r="530" spans="1:19">
      <c r="A530" t="s">
        <v>56</v>
      </c>
      <c r="B530" t="s">
        <v>19</v>
      </c>
      <c r="C530">
        <v>3</v>
      </c>
      <c r="D530">
        <v>3</v>
      </c>
      <c r="E530" t="s">
        <v>29</v>
      </c>
      <c r="F530">
        <v>6.6</v>
      </c>
      <c r="G530" t="s">
        <v>21</v>
      </c>
      <c r="H530">
        <v>10</v>
      </c>
      <c r="I530">
        <v>4.8499999999999996</v>
      </c>
      <c r="J530">
        <f t="shared" si="108"/>
        <v>2.4249999999999998</v>
      </c>
      <c r="K530">
        <f t="shared" si="109"/>
        <v>18.474528298516475</v>
      </c>
      <c r="L530">
        <v>0.49</v>
      </c>
      <c r="M530">
        <f t="shared" si="110"/>
        <v>7.7985922115028722E-2</v>
      </c>
      <c r="N530">
        <f t="shared" si="118"/>
        <v>1.9106550918182037E-2</v>
      </c>
    </row>
    <row r="531" spans="1:19">
      <c r="A531" t="s">
        <v>56</v>
      </c>
      <c r="B531" t="s">
        <v>19</v>
      </c>
      <c r="C531">
        <v>3</v>
      </c>
      <c r="D531">
        <v>3</v>
      </c>
      <c r="E531" t="s">
        <v>25</v>
      </c>
      <c r="F531">
        <v>6.7</v>
      </c>
      <c r="G531" s="1" t="s">
        <v>26</v>
      </c>
      <c r="H531">
        <v>15</v>
      </c>
      <c r="I531">
        <v>12.05</v>
      </c>
      <c r="J531">
        <f t="shared" si="108"/>
        <v>6.0250000000000004</v>
      </c>
      <c r="K531">
        <f t="shared" si="109"/>
        <v>114.041776820718</v>
      </c>
      <c r="L531">
        <v>1.6</v>
      </c>
      <c r="M531">
        <f t="shared" si="110"/>
        <v>0.25464790894703254</v>
      </c>
      <c r="N531">
        <f t="shared" si="118"/>
        <v>0.20371832715762603</v>
      </c>
    </row>
    <row r="532" spans="1:19">
      <c r="A532" t="s">
        <v>56</v>
      </c>
      <c r="B532" t="s">
        <v>19</v>
      </c>
      <c r="C532">
        <v>3</v>
      </c>
      <c r="D532">
        <v>3</v>
      </c>
      <c r="E532" t="s">
        <v>23</v>
      </c>
      <c r="F532">
        <v>2.8</v>
      </c>
      <c r="G532" s="1" t="s">
        <v>26</v>
      </c>
      <c r="H532">
        <v>17</v>
      </c>
      <c r="I532">
        <v>7.85</v>
      </c>
      <c r="J532">
        <f t="shared" si="108"/>
        <v>3.9249999999999998</v>
      </c>
      <c r="K532">
        <f t="shared" si="109"/>
        <v>48.398198323959249</v>
      </c>
      <c r="L532">
        <v>1.6</v>
      </c>
      <c r="M532">
        <f t="shared" si="110"/>
        <v>0.25464790894703254</v>
      </c>
      <c r="N532">
        <f t="shared" si="118"/>
        <v>0.20371832715762603</v>
      </c>
    </row>
    <row r="533" spans="1:19">
      <c r="A533" t="s">
        <v>56</v>
      </c>
      <c r="B533" t="s">
        <v>19</v>
      </c>
      <c r="C533">
        <v>3</v>
      </c>
      <c r="D533">
        <v>3</v>
      </c>
      <c r="E533" t="s">
        <v>20</v>
      </c>
      <c r="F533">
        <v>6.7</v>
      </c>
      <c r="G533" s="1" t="s">
        <v>26</v>
      </c>
      <c r="H533">
        <v>6.5</v>
      </c>
      <c r="I533">
        <v>2.5</v>
      </c>
      <c r="J533">
        <f t="shared" si="108"/>
        <v>1.25</v>
      </c>
      <c r="K533">
        <f t="shared" si="109"/>
        <v>4.908738521234052</v>
      </c>
      <c r="L533">
        <v>0.25</v>
      </c>
      <c r="M533">
        <f t="shared" si="110"/>
        <v>3.9788735772973836E-2</v>
      </c>
      <c r="N533">
        <f t="shared" si="118"/>
        <v>4.9735919716217296E-3</v>
      </c>
    </row>
    <row r="534" spans="1:19">
      <c r="A534" t="s">
        <v>56</v>
      </c>
      <c r="B534" t="s">
        <v>19</v>
      </c>
      <c r="C534">
        <v>3</v>
      </c>
      <c r="D534">
        <v>4</v>
      </c>
      <c r="E534" t="s">
        <v>25</v>
      </c>
      <c r="F534">
        <v>2.4</v>
      </c>
      <c r="G534" s="1" t="s">
        <v>58</v>
      </c>
      <c r="H534">
        <v>10</v>
      </c>
      <c r="I534">
        <v>3.2</v>
      </c>
      <c r="J534">
        <f t="shared" si="108"/>
        <v>1.6</v>
      </c>
      <c r="K534">
        <f t="shared" ref="K534:K565" si="119">PI() *(J534*J534)</f>
        <v>8.0424771931898711</v>
      </c>
      <c r="L534">
        <v>0.35</v>
      </c>
      <c r="M534">
        <f t="shared" ref="M534:M565" si="120">(L534/PI())/2</f>
        <v>5.5704230082163367E-2</v>
      </c>
      <c r="N534">
        <f t="shared" si="118"/>
        <v>9.7482402643785885E-3</v>
      </c>
    </row>
    <row r="535" spans="1:19">
      <c r="A535" t="s">
        <v>56</v>
      </c>
      <c r="B535" t="s">
        <v>19</v>
      </c>
      <c r="C535">
        <v>3</v>
      </c>
      <c r="D535">
        <v>4</v>
      </c>
      <c r="E535" t="s">
        <v>23</v>
      </c>
      <c r="F535">
        <v>1.2</v>
      </c>
      <c r="G535" s="1" t="s">
        <v>58</v>
      </c>
      <c r="H535">
        <v>13</v>
      </c>
      <c r="I535">
        <v>4.88</v>
      </c>
      <c r="J535">
        <f t="shared" si="108"/>
        <v>2.44</v>
      </c>
      <c r="K535">
        <f t="shared" si="119"/>
        <v>18.703786022412192</v>
      </c>
      <c r="L535">
        <v>0.54</v>
      </c>
      <c r="M535">
        <f t="shared" si="120"/>
        <v>8.5943669269623491E-2</v>
      </c>
      <c r="N535">
        <f t="shared" si="118"/>
        <v>2.3204790702798343E-2</v>
      </c>
    </row>
    <row r="536" spans="1:19">
      <c r="A536" t="s">
        <v>56</v>
      </c>
      <c r="B536" t="s">
        <v>19</v>
      </c>
      <c r="C536">
        <v>3</v>
      </c>
      <c r="D536">
        <v>4</v>
      </c>
      <c r="E536" t="s">
        <v>20</v>
      </c>
      <c r="F536">
        <v>3</v>
      </c>
      <c r="G536" s="1" t="s">
        <v>58</v>
      </c>
      <c r="H536">
        <v>14</v>
      </c>
      <c r="I536">
        <v>5.95</v>
      </c>
      <c r="J536">
        <f t="shared" si="108"/>
        <v>2.9750000000000001</v>
      </c>
      <c r="K536">
        <f t="shared" si="119"/>
        <v>27.805058479678166</v>
      </c>
      <c r="L536">
        <v>0.56000000000000005</v>
      </c>
      <c r="M536">
        <f t="shared" si="120"/>
        <v>8.9126768131461406E-2</v>
      </c>
      <c r="N536">
        <f t="shared" si="118"/>
        <v>2.4955495076809199E-2</v>
      </c>
    </row>
    <row r="537" spans="1:19">
      <c r="A537" t="s">
        <v>56</v>
      </c>
      <c r="B537" t="s">
        <v>19</v>
      </c>
      <c r="C537">
        <v>3</v>
      </c>
      <c r="D537">
        <v>4</v>
      </c>
      <c r="E537" t="s">
        <v>29</v>
      </c>
      <c r="F537">
        <v>1.6</v>
      </c>
      <c r="G537" s="1" t="s">
        <v>58</v>
      </c>
      <c r="H537">
        <v>17</v>
      </c>
      <c r="I537">
        <v>9.9499999999999993</v>
      </c>
      <c r="J537">
        <f t="shared" si="108"/>
        <v>4.9749999999999996</v>
      </c>
      <c r="K537">
        <f t="shared" si="119"/>
        <v>77.756381671755861</v>
      </c>
      <c r="L537">
        <v>1.4</v>
      </c>
      <c r="M537">
        <f t="shared" si="120"/>
        <v>0.22281692032865347</v>
      </c>
      <c r="N537">
        <f t="shared" si="118"/>
        <v>0.15597184423005742</v>
      </c>
    </row>
    <row r="538" spans="1:19">
      <c r="A538" t="s">
        <v>56</v>
      </c>
      <c r="B538" t="s">
        <v>19</v>
      </c>
      <c r="C538">
        <v>3</v>
      </c>
      <c r="D538">
        <v>5</v>
      </c>
      <c r="E538" t="s">
        <v>25</v>
      </c>
      <c r="F538">
        <v>0.55000000000000004</v>
      </c>
      <c r="G538" s="1" t="s">
        <v>24</v>
      </c>
      <c r="H538">
        <v>23</v>
      </c>
      <c r="I538">
        <v>11</v>
      </c>
      <c r="J538">
        <f t="shared" si="108"/>
        <v>5.5</v>
      </c>
      <c r="K538">
        <f t="shared" si="119"/>
        <v>95.033177771091246</v>
      </c>
      <c r="L538">
        <v>2.2000000000000002</v>
      </c>
      <c r="M538">
        <f t="shared" si="120"/>
        <v>0.35014087480216977</v>
      </c>
      <c r="N538">
        <f t="shared" si="118"/>
        <v>0.38515496228238677</v>
      </c>
    </row>
    <row r="539" spans="1:19">
      <c r="A539" t="s">
        <v>56</v>
      </c>
      <c r="B539" t="s">
        <v>19</v>
      </c>
      <c r="C539">
        <v>3</v>
      </c>
      <c r="D539">
        <v>5</v>
      </c>
      <c r="E539" t="s">
        <v>20</v>
      </c>
      <c r="F539">
        <v>7.2</v>
      </c>
      <c r="G539" s="1" t="s">
        <v>26</v>
      </c>
      <c r="H539">
        <v>17</v>
      </c>
      <c r="I539">
        <v>7.45</v>
      </c>
      <c r="J539">
        <f t="shared" ref="J539:J570" si="121">I539/2</f>
        <v>3.7250000000000001</v>
      </c>
      <c r="K539">
        <f t="shared" si="119"/>
        <v>43.591561563966877</v>
      </c>
      <c r="L539">
        <v>0.47</v>
      </c>
      <c r="M539">
        <f t="shared" si="120"/>
        <v>7.4802823253190806E-2</v>
      </c>
      <c r="N539">
        <f t="shared" si="118"/>
        <v>1.7578663464499839E-2</v>
      </c>
    </row>
    <row r="540" spans="1:19">
      <c r="A540" t="s">
        <v>56</v>
      </c>
      <c r="B540" t="s">
        <v>19</v>
      </c>
      <c r="C540">
        <v>3</v>
      </c>
      <c r="D540">
        <v>5</v>
      </c>
      <c r="E540" t="s">
        <v>29</v>
      </c>
      <c r="F540">
        <v>5</v>
      </c>
      <c r="G540" s="1" t="s">
        <v>26</v>
      </c>
      <c r="H540">
        <v>16</v>
      </c>
      <c r="I540">
        <v>3.75</v>
      </c>
      <c r="J540">
        <f t="shared" si="121"/>
        <v>1.875</v>
      </c>
      <c r="K540">
        <f t="shared" si="119"/>
        <v>11.044661672776616</v>
      </c>
      <c r="L540">
        <v>1.1299999999999999</v>
      </c>
      <c r="M540">
        <f t="shared" si="120"/>
        <v>0.17984508569384172</v>
      </c>
      <c r="N540">
        <f t="shared" si="118"/>
        <v>0.10161247341702057</v>
      </c>
    </row>
    <row r="541" spans="1:19">
      <c r="A541" t="s">
        <v>56</v>
      </c>
      <c r="B541" t="s">
        <v>19</v>
      </c>
      <c r="C541">
        <v>3</v>
      </c>
      <c r="D541">
        <v>5</v>
      </c>
      <c r="E541" t="s">
        <v>23</v>
      </c>
      <c r="F541">
        <v>2.6</v>
      </c>
      <c r="G541" s="1" t="s">
        <v>58</v>
      </c>
      <c r="H541">
        <v>8</v>
      </c>
      <c r="I541">
        <v>11</v>
      </c>
      <c r="J541">
        <f>I541/2</f>
        <v>5.5</v>
      </c>
      <c r="K541">
        <f t="shared" si="119"/>
        <v>95.033177771091246</v>
      </c>
      <c r="L541">
        <v>1.08</v>
      </c>
      <c r="M541">
        <f t="shared" si="120"/>
        <v>0.17188733853924698</v>
      </c>
      <c r="N541">
        <f t="shared" si="118"/>
        <v>9.2819162811193373E-2</v>
      </c>
    </row>
    <row r="542" spans="1:19">
      <c r="A542" t="s">
        <v>56</v>
      </c>
      <c r="B542" t="s">
        <v>19</v>
      </c>
      <c r="C542">
        <v>4</v>
      </c>
      <c r="D542">
        <v>1</v>
      </c>
      <c r="E542" t="s">
        <v>25</v>
      </c>
      <c r="F542">
        <v>1.86</v>
      </c>
      <c r="G542" s="1" t="s">
        <v>24</v>
      </c>
      <c r="H542">
        <v>14.5</v>
      </c>
      <c r="I542">
        <v>8.9</v>
      </c>
      <c r="J542">
        <f>I542/2</f>
        <v>4.45</v>
      </c>
      <c r="K542">
        <f t="shared" si="119"/>
        <v>62.211388522711886</v>
      </c>
      <c r="L542">
        <v>0.92</v>
      </c>
      <c r="M542">
        <f t="shared" si="120"/>
        <v>0.14642254764454371</v>
      </c>
      <c r="N542">
        <f t="shared" si="118"/>
        <v>6.7354371916490102E-2</v>
      </c>
    </row>
    <row r="543" spans="1:19">
      <c r="A543" t="s">
        <v>56</v>
      </c>
      <c r="B543" t="s">
        <v>19</v>
      </c>
      <c r="C543">
        <v>4</v>
      </c>
      <c r="D543">
        <v>1</v>
      </c>
      <c r="E543" t="s">
        <v>20</v>
      </c>
      <c r="F543">
        <v>11.8</v>
      </c>
      <c r="G543" s="1" t="s">
        <v>24</v>
      </c>
      <c r="H543">
        <v>14</v>
      </c>
      <c r="I543">
        <v>7.75</v>
      </c>
      <c r="J543">
        <f>I543/2</f>
        <v>3.875</v>
      </c>
      <c r="K543">
        <f t="shared" si="119"/>
        <v>47.172977189059239</v>
      </c>
      <c r="L543">
        <v>1.2</v>
      </c>
      <c r="M543">
        <f t="shared" si="120"/>
        <v>0.19098593171027439</v>
      </c>
      <c r="N543">
        <f t="shared" si="118"/>
        <v>0.11459155902616464</v>
      </c>
      <c r="S543" s="4"/>
    </row>
    <row r="544" spans="1:19">
      <c r="A544" t="s">
        <v>56</v>
      </c>
      <c r="B544" t="s">
        <v>19</v>
      </c>
      <c r="C544">
        <v>4</v>
      </c>
      <c r="D544">
        <v>1</v>
      </c>
      <c r="E544" t="s">
        <v>29</v>
      </c>
      <c r="F544">
        <v>2.2999999999999998</v>
      </c>
      <c r="G544" s="1" t="s">
        <v>26</v>
      </c>
      <c r="H544">
        <v>11.5</v>
      </c>
      <c r="I544">
        <v>14.1</v>
      </c>
      <c r="J544">
        <f t="shared" si="121"/>
        <v>7.05</v>
      </c>
      <c r="K544">
        <f t="shared" si="119"/>
        <v>156.14500886504669</v>
      </c>
      <c r="L544">
        <v>0.89</v>
      </c>
      <c r="M544">
        <f t="shared" si="120"/>
        <v>0.14164789935178684</v>
      </c>
      <c r="N544">
        <f t="shared" si="118"/>
        <v>6.3033315211545135E-2</v>
      </c>
    </row>
    <row r="545" spans="1:25">
      <c r="A545" t="s">
        <v>56</v>
      </c>
      <c r="B545" t="s">
        <v>19</v>
      </c>
      <c r="C545">
        <v>4</v>
      </c>
      <c r="D545">
        <v>1</v>
      </c>
      <c r="E545" t="s">
        <v>23</v>
      </c>
      <c r="F545">
        <v>6.62</v>
      </c>
      <c r="G545" s="1" t="s">
        <v>30</v>
      </c>
      <c r="H545">
        <v>9.5</v>
      </c>
      <c r="I545">
        <v>7.6</v>
      </c>
      <c r="J545">
        <f>I545/2</f>
        <v>3.8</v>
      </c>
      <c r="K545">
        <f t="shared" si="119"/>
        <v>45.364597917836612</v>
      </c>
      <c r="L545">
        <f>(0.94+0.51)/2</f>
        <v>0.72499999999999998</v>
      </c>
      <c r="M545">
        <f t="shared" si="120"/>
        <v>0.11538733374162412</v>
      </c>
      <c r="N545">
        <f t="shared" si="118"/>
        <v>4.1827908481338744E-2</v>
      </c>
    </row>
    <row r="546" spans="1:25">
      <c r="A546" t="s">
        <v>56</v>
      </c>
      <c r="B546" t="s">
        <v>19</v>
      </c>
      <c r="C546">
        <v>4</v>
      </c>
      <c r="D546">
        <v>2</v>
      </c>
      <c r="E546" t="s">
        <v>23</v>
      </c>
      <c r="F546">
        <v>5.4</v>
      </c>
      <c r="G546" s="1" t="s">
        <v>24</v>
      </c>
      <c r="H546">
        <v>12</v>
      </c>
      <c r="I546">
        <v>2.8</v>
      </c>
      <c r="J546">
        <f>I546/2</f>
        <v>1.4</v>
      </c>
      <c r="K546">
        <f t="shared" si="119"/>
        <v>6.1575216010359934</v>
      </c>
      <c r="L546" s="1">
        <f>(1.26+1.39)/2</f>
        <v>1.325</v>
      </c>
      <c r="M546">
        <f t="shared" si="120"/>
        <v>0.21088029959676133</v>
      </c>
      <c r="N546">
        <f t="shared" ref="N546:N577" si="122">PI() *(M546*M546)</f>
        <v>0.13970819848285437</v>
      </c>
    </row>
    <row r="547" spans="1:25">
      <c r="A547" t="s">
        <v>56</v>
      </c>
      <c r="B547" t="s">
        <v>19</v>
      </c>
      <c r="C547">
        <v>4</v>
      </c>
      <c r="D547">
        <v>2</v>
      </c>
      <c r="E547" t="s">
        <v>29</v>
      </c>
      <c r="F547">
        <v>2.25</v>
      </c>
      <c r="G547" s="1" t="s">
        <v>26</v>
      </c>
      <c r="H547">
        <v>13</v>
      </c>
      <c r="I547">
        <v>5.87</v>
      </c>
      <c r="J547">
        <f t="shared" si="121"/>
        <v>2.9350000000000001</v>
      </c>
      <c r="K547">
        <f t="shared" si="119"/>
        <v>27.062385976369541</v>
      </c>
      <c r="L547">
        <v>0.49</v>
      </c>
      <c r="M547">
        <f t="shared" si="120"/>
        <v>7.7985922115028722E-2</v>
      </c>
      <c r="N547">
        <f t="shared" si="122"/>
        <v>1.9106550918182037E-2</v>
      </c>
      <c r="P547" s="4"/>
      <c r="U547" s="4"/>
      <c r="V547" s="5"/>
      <c r="W547" s="4"/>
      <c r="X547" s="4"/>
      <c r="Y547" s="4"/>
    </row>
    <row r="548" spans="1:25">
      <c r="A548" t="s">
        <v>56</v>
      </c>
      <c r="B548" t="s">
        <v>19</v>
      </c>
      <c r="C548">
        <v>4</v>
      </c>
      <c r="D548">
        <v>2</v>
      </c>
      <c r="E548" t="s">
        <v>25</v>
      </c>
      <c r="F548">
        <v>2.1</v>
      </c>
      <c r="G548" s="1" t="s">
        <v>26</v>
      </c>
      <c r="H548">
        <v>10.5</v>
      </c>
      <c r="I548">
        <v>3.9</v>
      </c>
      <c r="J548">
        <f t="shared" si="121"/>
        <v>1.95</v>
      </c>
      <c r="K548">
        <f t="shared" si="119"/>
        <v>11.945906065275187</v>
      </c>
      <c r="L548">
        <f>(0.24+0.19)/2</f>
        <v>0.215</v>
      </c>
      <c r="M548">
        <f t="shared" si="120"/>
        <v>3.4218312764757501E-2</v>
      </c>
      <c r="N548">
        <f t="shared" si="122"/>
        <v>3.6784686222114315E-3</v>
      </c>
    </row>
    <row r="549" spans="1:25">
      <c r="A549" t="s">
        <v>56</v>
      </c>
      <c r="B549" t="s">
        <v>19</v>
      </c>
      <c r="C549">
        <v>4</v>
      </c>
      <c r="D549">
        <v>2</v>
      </c>
      <c r="E549" t="s">
        <v>20</v>
      </c>
      <c r="F549">
        <v>2.9</v>
      </c>
      <c r="G549" s="1" t="s">
        <v>30</v>
      </c>
      <c r="H549">
        <v>12.5</v>
      </c>
      <c r="I549">
        <v>6.15</v>
      </c>
      <c r="J549">
        <f>I549/2</f>
        <v>3.0750000000000002</v>
      </c>
      <c r="K549">
        <f t="shared" si="119"/>
        <v>29.705722035099992</v>
      </c>
      <c r="L549">
        <v>1.1499999999999999</v>
      </c>
      <c r="M549">
        <f t="shared" si="120"/>
        <v>0.18302818455567962</v>
      </c>
      <c r="N549">
        <f t="shared" si="122"/>
        <v>0.10524120611951578</v>
      </c>
    </row>
    <row r="550" spans="1:25">
      <c r="A550" t="s">
        <v>56</v>
      </c>
      <c r="B550" t="s">
        <v>19</v>
      </c>
      <c r="C550">
        <v>4</v>
      </c>
      <c r="D550">
        <v>3</v>
      </c>
      <c r="E550" t="s">
        <v>25</v>
      </c>
      <c r="F550">
        <v>3.25</v>
      </c>
      <c r="G550" s="1" t="s">
        <v>26</v>
      </c>
      <c r="H550">
        <v>14</v>
      </c>
      <c r="I550">
        <v>9</v>
      </c>
      <c r="J550">
        <f t="shared" si="121"/>
        <v>4.5</v>
      </c>
      <c r="K550">
        <f t="shared" si="119"/>
        <v>63.617251235193308</v>
      </c>
      <c r="L550">
        <v>0.46</v>
      </c>
      <c r="M550">
        <f t="shared" si="120"/>
        <v>7.3211273822271855E-2</v>
      </c>
      <c r="N550">
        <f t="shared" si="122"/>
        <v>1.6838592979122526E-2</v>
      </c>
    </row>
    <row r="551" spans="1:25">
      <c r="A551" t="s">
        <v>56</v>
      </c>
      <c r="B551" t="s">
        <v>19</v>
      </c>
      <c r="C551">
        <v>4</v>
      </c>
      <c r="D551">
        <v>3</v>
      </c>
      <c r="E551" t="s">
        <v>23</v>
      </c>
      <c r="F551">
        <v>2.8</v>
      </c>
      <c r="G551" s="1" t="s">
        <v>26</v>
      </c>
      <c r="H551">
        <v>11</v>
      </c>
      <c r="I551">
        <v>5.95</v>
      </c>
      <c r="J551">
        <f t="shared" si="121"/>
        <v>2.9750000000000001</v>
      </c>
      <c r="K551">
        <f t="shared" si="119"/>
        <v>27.805058479678166</v>
      </c>
      <c r="L551">
        <v>0.66</v>
      </c>
      <c r="M551">
        <f t="shared" si="120"/>
        <v>0.10504226244065093</v>
      </c>
      <c r="N551">
        <f t="shared" si="122"/>
        <v>3.4663946605414803E-2</v>
      </c>
    </row>
    <row r="552" spans="1:25">
      <c r="A552" t="s">
        <v>56</v>
      </c>
      <c r="B552" t="s">
        <v>19</v>
      </c>
      <c r="C552">
        <v>4</v>
      </c>
      <c r="D552">
        <v>3</v>
      </c>
      <c r="E552" t="s">
        <v>20</v>
      </c>
      <c r="F552">
        <v>6</v>
      </c>
      <c r="G552" s="1" t="s">
        <v>26</v>
      </c>
      <c r="H552">
        <v>12</v>
      </c>
      <c r="I552">
        <v>3.8</v>
      </c>
      <c r="J552">
        <f t="shared" si="121"/>
        <v>1.9</v>
      </c>
      <c r="K552">
        <f t="shared" si="119"/>
        <v>11.341149479459153</v>
      </c>
      <c r="L552">
        <v>0.73</v>
      </c>
      <c r="M552">
        <f t="shared" si="120"/>
        <v>0.1161831084570836</v>
      </c>
      <c r="N552">
        <f t="shared" si="122"/>
        <v>4.2406834586835515E-2</v>
      </c>
    </row>
    <row r="553" spans="1:25">
      <c r="A553" t="s">
        <v>56</v>
      </c>
      <c r="B553" t="s">
        <v>19</v>
      </c>
      <c r="C553">
        <v>4</v>
      </c>
      <c r="D553">
        <v>3</v>
      </c>
      <c r="E553" t="s">
        <v>29</v>
      </c>
      <c r="F553">
        <v>6.4</v>
      </c>
      <c r="G553" s="1" t="s">
        <v>30</v>
      </c>
      <c r="H553">
        <v>16</v>
      </c>
      <c r="I553">
        <v>6.7</v>
      </c>
      <c r="J553">
        <f>I553/2</f>
        <v>3.35</v>
      </c>
      <c r="K553">
        <f t="shared" si="119"/>
        <v>35.256523554911453</v>
      </c>
      <c r="L553">
        <v>0.29499999999999998</v>
      </c>
      <c r="M553">
        <f t="shared" si="120"/>
        <v>4.6950708212109123E-2</v>
      </c>
      <c r="N553">
        <f t="shared" si="122"/>
        <v>6.925229461286095E-3</v>
      </c>
    </row>
    <row r="554" spans="1:25">
      <c r="A554" t="s">
        <v>56</v>
      </c>
      <c r="B554" t="s">
        <v>19</v>
      </c>
      <c r="C554">
        <v>4</v>
      </c>
      <c r="D554">
        <v>4</v>
      </c>
      <c r="E554" t="s">
        <v>25</v>
      </c>
      <c r="F554">
        <v>2.8</v>
      </c>
      <c r="G554" s="1" t="s">
        <v>57</v>
      </c>
      <c r="H554">
        <v>10</v>
      </c>
      <c r="I554">
        <v>2.9</v>
      </c>
      <c r="J554">
        <f>I554/2</f>
        <v>1.45</v>
      </c>
      <c r="K554">
        <f t="shared" si="119"/>
        <v>6.6051985541725404</v>
      </c>
      <c r="L554">
        <v>1.31</v>
      </c>
      <c r="M554">
        <f t="shared" si="120"/>
        <v>0.20849297545038289</v>
      </c>
      <c r="N554">
        <f t="shared" si="122"/>
        <v>0.13656289892000081</v>
      </c>
    </row>
    <row r="555" spans="1:25">
      <c r="A555" t="s">
        <v>56</v>
      </c>
      <c r="B555" t="s">
        <v>19</v>
      </c>
      <c r="C555">
        <v>4</v>
      </c>
      <c r="D555">
        <v>4</v>
      </c>
      <c r="E555" t="s">
        <v>20</v>
      </c>
      <c r="F555">
        <v>5.3</v>
      </c>
      <c r="G555" s="1" t="s">
        <v>26</v>
      </c>
      <c r="H555">
        <v>16</v>
      </c>
      <c r="I555">
        <v>14.05</v>
      </c>
      <c r="J555">
        <f t="shared" si="121"/>
        <v>7.0250000000000004</v>
      </c>
      <c r="K555">
        <f t="shared" si="119"/>
        <v>155.03956095006481</v>
      </c>
      <c r="L555" s="1">
        <f>(0.81+0.84)/2</f>
        <v>0.82499999999999996</v>
      </c>
      <c r="M555">
        <f t="shared" si="120"/>
        <v>0.13130282805081364</v>
      </c>
      <c r="N555">
        <f t="shared" si="122"/>
        <v>5.4162416570960617E-2</v>
      </c>
    </row>
    <row r="556" spans="1:25">
      <c r="A556" t="s">
        <v>56</v>
      </c>
      <c r="B556" t="s">
        <v>19</v>
      </c>
      <c r="C556">
        <v>4</v>
      </c>
      <c r="D556">
        <v>4</v>
      </c>
      <c r="E556" t="s">
        <v>29</v>
      </c>
      <c r="F556">
        <v>5.2</v>
      </c>
      <c r="G556" s="1" t="s">
        <v>26</v>
      </c>
      <c r="H556">
        <v>14.5</v>
      </c>
      <c r="I556">
        <v>10.7</v>
      </c>
      <c r="J556">
        <f t="shared" si="121"/>
        <v>5.35</v>
      </c>
      <c r="K556">
        <f t="shared" si="119"/>
        <v>89.920235727373836</v>
      </c>
      <c r="L556">
        <f>(0.47+0.75)/2</f>
        <v>0.61</v>
      </c>
      <c r="M556">
        <f t="shared" si="120"/>
        <v>9.7084515286056161E-2</v>
      </c>
      <c r="N556">
        <f t="shared" si="122"/>
        <v>2.9610777162247127E-2</v>
      </c>
    </row>
    <row r="557" spans="1:25">
      <c r="A557" t="s">
        <v>56</v>
      </c>
      <c r="B557" t="s">
        <v>19</v>
      </c>
      <c r="C557">
        <v>4</v>
      </c>
      <c r="D557">
        <v>4</v>
      </c>
      <c r="E557" t="s">
        <v>23</v>
      </c>
      <c r="F557">
        <v>3.2</v>
      </c>
      <c r="G557" s="1" t="s">
        <v>41</v>
      </c>
      <c r="H557">
        <v>4</v>
      </c>
      <c r="I557">
        <v>3.4</v>
      </c>
      <c r="J557">
        <f>I557/2</f>
        <v>1.7</v>
      </c>
      <c r="K557">
        <f t="shared" si="119"/>
        <v>9.0792027688745005</v>
      </c>
      <c r="L557">
        <v>0.25</v>
      </c>
      <c r="M557">
        <f t="shared" si="120"/>
        <v>3.9788735772973836E-2</v>
      </c>
      <c r="N557">
        <f t="shared" si="122"/>
        <v>4.9735919716217296E-3</v>
      </c>
    </row>
    <row r="558" spans="1:25">
      <c r="A558" t="s">
        <v>56</v>
      </c>
      <c r="B558" t="s">
        <v>19</v>
      </c>
      <c r="C558">
        <v>4</v>
      </c>
      <c r="D558">
        <v>5</v>
      </c>
      <c r="E558" t="s">
        <v>20</v>
      </c>
      <c r="F558">
        <v>3.3</v>
      </c>
      <c r="G558" s="1" t="s">
        <v>26</v>
      </c>
      <c r="H558">
        <v>12</v>
      </c>
      <c r="I558">
        <v>5.65</v>
      </c>
      <c r="J558">
        <f t="shared" si="121"/>
        <v>2.8250000000000002</v>
      </c>
      <c r="K558">
        <f t="shared" si="119"/>
        <v>25.071872871055046</v>
      </c>
      <c r="L558">
        <f>(0.59+0.61+0.78)/3</f>
        <v>0.66</v>
      </c>
      <c r="M558">
        <f t="shared" si="120"/>
        <v>0.10504226244065093</v>
      </c>
      <c r="N558">
        <f t="shared" si="122"/>
        <v>3.4663946605414803E-2</v>
      </c>
    </row>
    <row r="559" spans="1:25">
      <c r="A559" t="s">
        <v>56</v>
      </c>
      <c r="B559" t="s">
        <v>19</v>
      </c>
      <c r="C559">
        <v>4</v>
      </c>
      <c r="D559">
        <v>5</v>
      </c>
      <c r="E559" t="s">
        <v>29</v>
      </c>
      <c r="F559">
        <v>0.9</v>
      </c>
      <c r="G559" s="1" t="s">
        <v>26</v>
      </c>
      <c r="H559">
        <v>14</v>
      </c>
      <c r="I559">
        <v>6.45</v>
      </c>
      <c r="J559">
        <f t="shared" si="121"/>
        <v>3.2250000000000001</v>
      </c>
      <c r="K559">
        <f t="shared" si="119"/>
        <v>32.674527092742345</v>
      </c>
      <c r="L559">
        <f>(0.89+0.52)/2</f>
        <v>0.70500000000000007</v>
      </c>
      <c r="M559">
        <f t="shared" si="120"/>
        <v>0.11220423487978623</v>
      </c>
      <c r="N559">
        <f t="shared" si="122"/>
        <v>3.9551992795124655E-2</v>
      </c>
    </row>
    <row r="560" spans="1:25">
      <c r="A560" t="s">
        <v>56</v>
      </c>
      <c r="B560" t="s">
        <v>19</v>
      </c>
      <c r="C560">
        <v>4</v>
      </c>
      <c r="D560">
        <v>5</v>
      </c>
      <c r="E560" t="s">
        <v>25</v>
      </c>
      <c r="F560">
        <v>3.2</v>
      </c>
      <c r="G560" s="1" t="s">
        <v>41</v>
      </c>
      <c r="H560">
        <v>5</v>
      </c>
      <c r="I560">
        <v>4.4000000000000004</v>
      </c>
      <c r="J560">
        <f>I560/2</f>
        <v>2.2000000000000002</v>
      </c>
      <c r="K560">
        <f t="shared" si="119"/>
        <v>15.205308443374602</v>
      </c>
      <c r="L560">
        <v>0.63</v>
      </c>
      <c r="M560">
        <f t="shared" si="120"/>
        <v>0.10026761414789406</v>
      </c>
      <c r="N560">
        <f t="shared" si="122"/>
        <v>3.1584298456586626E-2</v>
      </c>
    </row>
    <row r="561" spans="1:25">
      <c r="A561" t="s">
        <v>56</v>
      </c>
      <c r="B561" t="s">
        <v>19</v>
      </c>
      <c r="C561">
        <v>4</v>
      </c>
      <c r="D561">
        <v>5</v>
      </c>
      <c r="E561" t="s">
        <v>23</v>
      </c>
      <c r="F561">
        <v>3.8</v>
      </c>
      <c r="G561" s="1" t="s">
        <v>41</v>
      </c>
      <c r="H561">
        <v>5</v>
      </c>
      <c r="I561">
        <v>3.1</v>
      </c>
      <c r="J561">
        <f>I561/2</f>
        <v>1.55</v>
      </c>
      <c r="K561">
        <f t="shared" si="119"/>
        <v>7.5476763502494792</v>
      </c>
      <c r="L561">
        <v>0.9</v>
      </c>
      <c r="M561">
        <f t="shared" si="120"/>
        <v>0.14323944878270581</v>
      </c>
      <c r="N561">
        <f t="shared" si="122"/>
        <v>6.4457751952217604E-2</v>
      </c>
      <c r="T561" s="4"/>
    </row>
    <row r="562" spans="1:25">
      <c r="A562" t="s">
        <v>56</v>
      </c>
      <c r="B562" t="s">
        <v>19</v>
      </c>
      <c r="C562">
        <v>5</v>
      </c>
      <c r="D562">
        <v>1</v>
      </c>
      <c r="E562" t="s">
        <v>20</v>
      </c>
      <c r="F562">
        <v>3.43</v>
      </c>
      <c r="G562" s="1" t="s">
        <v>33</v>
      </c>
      <c r="H562">
        <v>21</v>
      </c>
      <c r="I562">
        <v>14.85</v>
      </c>
      <c r="J562">
        <f>I562/2</f>
        <v>7.4249999999999998</v>
      </c>
      <c r="K562">
        <f t="shared" si="119"/>
        <v>173.19796648781377</v>
      </c>
      <c r="L562">
        <v>1</v>
      </c>
      <c r="M562">
        <f t="shared" si="120"/>
        <v>0.15915494309189535</v>
      </c>
      <c r="N562">
        <f t="shared" si="122"/>
        <v>7.9577471545947673E-2</v>
      </c>
    </row>
    <row r="563" spans="1:25">
      <c r="A563" t="s">
        <v>56</v>
      </c>
      <c r="B563" t="s">
        <v>19</v>
      </c>
      <c r="C563">
        <v>5</v>
      </c>
      <c r="D563">
        <v>1</v>
      </c>
      <c r="E563" t="s">
        <v>25</v>
      </c>
      <c r="F563">
        <v>5</v>
      </c>
      <c r="G563" s="1" t="s">
        <v>35</v>
      </c>
      <c r="H563">
        <v>17.5</v>
      </c>
      <c r="I563">
        <v>6.63</v>
      </c>
      <c r="J563">
        <f>I563/2</f>
        <v>3.3149999999999999</v>
      </c>
      <c r="K563">
        <f t="shared" si="119"/>
        <v>34.523668528645295</v>
      </c>
      <c r="L563">
        <v>1.58</v>
      </c>
      <c r="M563">
        <f t="shared" si="120"/>
        <v>0.25146481008519467</v>
      </c>
      <c r="N563">
        <f t="shared" si="122"/>
        <v>0.1986571999673038</v>
      </c>
    </row>
    <row r="564" spans="1:25">
      <c r="A564" t="s">
        <v>56</v>
      </c>
      <c r="B564" t="s">
        <v>19</v>
      </c>
      <c r="C564">
        <v>5</v>
      </c>
      <c r="D564">
        <v>1</v>
      </c>
      <c r="E564" t="s">
        <v>29</v>
      </c>
      <c r="F564">
        <v>5.9</v>
      </c>
      <c r="G564" s="1" t="s">
        <v>35</v>
      </c>
      <c r="H564">
        <v>9.5</v>
      </c>
      <c r="I564">
        <v>2.9</v>
      </c>
      <c r="J564">
        <f>I564/2</f>
        <v>1.45</v>
      </c>
      <c r="K564">
        <f t="shared" si="119"/>
        <v>6.6051985541725404</v>
      </c>
      <c r="L564">
        <v>0.28999999999999998</v>
      </c>
      <c r="M564">
        <f t="shared" si="120"/>
        <v>4.6154933496649647E-2</v>
      </c>
      <c r="N564">
        <f t="shared" si="122"/>
        <v>6.6924653570141993E-3</v>
      </c>
    </row>
    <row r="565" spans="1:25">
      <c r="A565" t="s">
        <v>56</v>
      </c>
      <c r="B565" t="s">
        <v>19</v>
      </c>
      <c r="C565">
        <v>5</v>
      </c>
      <c r="D565">
        <v>1</v>
      </c>
      <c r="E565" t="s">
        <v>23</v>
      </c>
      <c r="F565">
        <v>3.28</v>
      </c>
      <c r="G565" s="1" t="s">
        <v>26</v>
      </c>
      <c r="H565">
        <v>14</v>
      </c>
      <c r="I565">
        <v>9.8699999999999992</v>
      </c>
      <c r="J565">
        <f t="shared" si="121"/>
        <v>4.9349999999999996</v>
      </c>
      <c r="K565">
        <f t="shared" si="119"/>
        <v>76.511054343872871</v>
      </c>
      <c r="L565">
        <v>0.6</v>
      </c>
      <c r="M565">
        <f t="shared" si="120"/>
        <v>9.5492965855137196E-2</v>
      </c>
      <c r="N565">
        <f t="shared" si="122"/>
        <v>2.8647889756541159E-2</v>
      </c>
    </row>
    <row r="566" spans="1:25">
      <c r="A566" t="s">
        <v>56</v>
      </c>
      <c r="B566" t="s">
        <v>19</v>
      </c>
      <c r="C566">
        <v>5</v>
      </c>
      <c r="D566">
        <v>2</v>
      </c>
      <c r="E566" t="s">
        <v>23</v>
      </c>
      <c r="F566">
        <v>4.3</v>
      </c>
      <c r="G566" s="1" t="s">
        <v>35</v>
      </c>
      <c r="H566">
        <v>12</v>
      </c>
      <c r="I566">
        <v>5.2</v>
      </c>
      <c r="J566">
        <f>I566/2</f>
        <v>2.6</v>
      </c>
      <c r="K566">
        <f t="shared" ref="K566:K597" si="123">PI() *(J566*J566)</f>
        <v>21.237166338267002</v>
      </c>
      <c r="L566">
        <v>0.89</v>
      </c>
      <c r="M566">
        <f t="shared" ref="M566:M597" si="124">(L566/PI())/2</f>
        <v>0.14164789935178684</v>
      </c>
      <c r="N566">
        <f t="shared" si="122"/>
        <v>6.3033315211545135E-2</v>
      </c>
    </row>
    <row r="567" spans="1:25">
      <c r="A567" t="s">
        <v>56</v>
      </c>
      <c r="B567" t="s">
        <v>19</v>
      </c>
      <c r="C567">
        <v>5</v>
      </c>
      <c r="D567">
        <v>2</v>
      </c>
      <c r="E567" t="s">
        <v>20</v>
      </c>
      <c r="F567">
        <v>6.6</v>
      </c>
      <c r="G567" s="1" t="s">
        <v>26</v>
      </c>
      <c r="H567">
        <v>10</v>
      </c>
      <c r="I567">
        <v>5.4</v>
      </c>
      <c r="J567">
        <f t="shared" si="121"/>
        <v>2.7</v>
      </c>
      <c r="K567">
        <f t="shared" si="123"/>
        <v>22.902210444669596</v>
      </c>
      <c r="L567">
        <v>0.39</v>
      </c>
      <c r="M567">
        <f t="shared" si="124"/>
        <v>6.2070427805839185E-2</v>
      </c>
      <c r="N567">
        <f t="shared" si="122"/>
        <v>1.2103733422138642E-2</v>
      </c>
      <c r="U567" s="4"/>
      <c r="V567" s="5"/>
      <c r="W567" s="4"/>
      <c r="X567" s="4"/>
      <c r="Y567" s="4"/>
    </row>
    <row r="568" spans="1:25">
      <c r="A568" t="s">
        <v>56</v>
      </c>
      <c r="B568" t="s">
        <v>19</v>
      </c>
      <c r="C568">
        <v>5</v>
      </c>
      <c r="D568">
        <v>2</v>
      </c>
      <c r="E568" t="s">
        <v>29</v>
      </c>
      <c r="F568">
        <v>1.4</v>
      </c>
      <c r="G568" s="1" t="s">
        <v>26</v>
      </c>
      <c r="H568">
        <v>8.5</v>
      </c>
      <c r="I568">
        <v>2.2999999999999998</v>
      </c>
      <c r="J568">
        <f t="shared" si="121"/>
        <v>1.1499999999999999</v>
      </c>
      <c r="K568">
        <f t="shared" si="123"/>
        <v>4.1547562843725006</v>
      </c>
      <c r="L568">
        <v>0.22</v>
      </c>
      <c r="M568">
        <f t="shared" si="124"/>
        <v>3.5014087480216977E-2</v>
      </c>
      <c r="N568">
        <f t="shared" si="122"/>
        <v>3.8515496228238681E-3</v>
      </c>
    </row>
    <row r="569" spans="1:25">
      <c r="A569" t="s">
        <v>56</v>
      </c>
      <c r="B569" t="s">
        <v>19</v>
      </c>
      <c r="C569">
        <v>5</v>
      </c>
      <c r="D569">
        <v>2</v>
      </c>
      <c r="E569" t="s">
        <v>25</v>
      </c>
      <c r="F569">
        <v>1.7</v>
      </c>
      <c r="G569" s="1" t="s">
        <v>58</v>
      </c>
      <c r="H569">
        <v>15</v>
      </c>
      <c r="I569">
        <v>6.67</v>
      </c>
      <c r="J569">
        <f>I569/2</f>
        <v>3.335</v>
      </c>
      <c r="K569">
        <f t="shared" si="123"/>
        <v>34.941500351572735</v>
      </c>
      <c r="L569">
        <v>0.49</v>
      </c>
      <c r="M569">
        <f t="shared" si="124"/>
        <v>7.7985922115028722E-2</v>
      </c>
      <c r="N569">
        <f t="shared" si="122"/>
        <v>1.9106550918182037E-2</v>
      </c>
    </row>
    <row r="570" spans="1:25">
      <c r="A570" t="s">
        <v>56</v>
      </c>
      <c r="B570" t="s">
        <v>19</v>
      </c>
      <c r="C570">
        <v>5</v>
      </c>
      <c r="D570">
        <v>3</v>
      </c>
      <c r="E570" t="s">
        <v>23</v>
      </c>
      <c r="F570">
        <v>3.05</v>
      </c>
      <c r="G570" s="1" t="s">
        <v>26</v>
      </c>
      <c r="H570">
        <v>11.5</v>
      </c>
      <c r="I570">
        <v>6.8</v>
      </c>
      <c r="J570">
        <f t="shared" si="121"/>
        <v>3.4</v>
      </c>
      <c r="K570">
        <f t="shared" si="123"/>
        <v>36.316811075498002</v>
      </c>
      <c r="L570">
        <v>0.94</v>
      </c>
      <c r="M570">
        <f t="shared" si="124"/>
        <v>0.14960564650638161</v>
      </c>
      <c r="N570">
        <f t="shared" si="122"/>
        <v>7.0314653857999357E-2</v>
      </c>
    </row>
    <row r="571" spans="1:25">
      <c r="A571" t="s">
        <v>56</v>
      </c>
      <c r="B571" t="s">
        <v>19</v>
      </c>
      <c r="C571">
        <v>5</v>
      </c>
      <c r="D571">
        <v>3</v>
      </c>
      <c r="E571" t="s">
        <v>20</v>
      </c>
      <c r="F571">
        <v>3.85</v>
      </c>
      <c r="G571" s="1" t="s">
        <v>26</v>
      </c>
      <c r="H571">
        <v>11</v>
      </c>
      <c r="I571">
        <v>5.0999999999999996</v>
      </c>
      <c r="J571">
        <f t="shared" ref="J571:J602" si="125">I571/2</f>
        <v>2.5499999999999998</v>
      </c>
      <c r="K571">
        <f t="shared" si="123"/>
        <v>20.428206229967628</v>
      </c>
      <c r="L571">
        <v>0.6</v>
      </c>
      <c r="M571">
        <f t="shared" si="124"/>
        <v>9.5492965855137196E-2</v>
      </c>
      <c r="N571">
        <f t="shared" si="122"/>
        <v>2.8647889756541159E-2</v>
      </c>
    </row>
    <row r="572" spans="1:25">
      <c r="A572" t="s">
        <v>56</v>
      </c>
      <c r="B572" t="s">
        <v>19</v>
      </c>
      <c r="C572">
        <v>5</v>
      </c>
      <c r="D572">
        <v>3</v>
      </c>
      <c r="E572" t="s">
        <v>29</v>
      </c>
      <c r="F572">
        <v>1.4</v>
      </c>
      <c r="G572" s="1" t="s">
        <v>26</v>
      </c>
      <c r="H572">
        <v>10.5</v>
      </c>
      <c r="I572">
        <v>8.6999999999999993</v>
      </c>
      <c r="J572">
        <f t="shared" si="125"/>
        <v>4.3499999999999996</v>
      </c>
      <c r="K572">
        <f t="shared" si="123"/>
        <v>59.446786987552848</v>
      </c>
      <c r="L572">
        <f>(0.37+0.71+0.6)/3</f>
        <v>0.56000000000000005</v>
      </c>
      <c r="M572">
        <f t="shared" si="124"/>
        <v>8.9126768131461406E-2</v>
      </c>
      <c r="N572">
        <f t="shared" si="122"/>
        <v>2.4955495076809199E-2</v>
      </c>
    </row>
    <row r="573" spans="1:25">
      <c r="A573" t="s">
        <v>56</v>
      </c>
      <c r="B573" t="s">
        <v>19</v>
      </c>
      <c r="C573">
        <v>5</v>
      </c>
      <c r="D573">
        <v>3</v>
      </c>
      <c r="E573" t="s">
        <v>25</v>
      </c>
      <c r="F573">
        <v>4.3499999999999996</v>
      </c>
      <c r="G573" s="1" t="s">
        <v>41</v>
      </c>
      <c r="H573">
        <v>5</v>
      </c>
      <c r="I573">
        <v>3.38</v>
      </c>
      <c r="J573">
        <f t="shared" si="125"/>
        <v>1.69</v>
      </c>
      <c r="K573">
        <f t="shared" si="123"/>
        <v>8.9727027779178066</v>
      </c>
      <c r="L573">
        <v>1.42</v>
      </c>
      <c r="M573">
        <f t="shared" si="124"/>
        <v>0.22600001919049137</v>
      </c>
      <c r="N573">
        <f t="shared" si="122"/>
        <v>0.16046001362524887</v>
      </c>
    </row>
    <row r="574" spans="1:25">
      <c r="A574" t="s">
        <v>56</v>
      </c>
      <c r="B574" t="s">
        <v>19</v>
      </c>
      <c r="C574">
        <v>5</v>
      </c>
      <c r="D574">
        <v>4</v>
      </c>
      <c r="E574" t="s">
        <v>23</v>
      </c>
      <c r="F574">
        <v>1.34</v>
      </c>
      <c r="G574" s="1" t="s">
        <v>26</v>
      </c>
      <c r="H574">
        <v>6.5</v>
      </c>
      <c r="I574">
        <v>2</v>
      </c>
      <c r="J574">
        <f t="shared" si="125"/>
        <v>1</v>
      </c>
      <c r="K574">
        <f t="shared" si="123"/>
        <v>3.1415926535897931</v>
      </c>
      <c r="L574">
        <f>(0.46+1.05)/2</f>
        <v>0.755</v>
      </c>
      <c r="M574">
        <f t="shared" si="124"/>
        <v>0.12016198203438098</v>
      </c>
      <c r="N574">
        <f t="shared" si="122"/>
        <v>4.5361148217978819E-2</v>
      </c>
    </row>
    <row r="575" spans="1:25">
      <c r="A575" t="s">
        <v>56</v>
      </c>
      <c r="B575" t="s">
        <v>19</v>
      </c>
      <c r="C575">
        <v>5</v>
      </c>
      <c r="D575">
        <v>4</v>
      </c>
      <c r="E575" t="s">
        <v>20</v>
      </c>
      <c r="F575">
        <v>2.85</v>
      </c>
      <c r="G575" s="1" t="s">
        <v>26</v>
      </c>
      <c r="H575">
        <v>10</v>
      </c>
      <c r="I575">
        <v>7.85</v>
      </c>
      <c r="J575">
        <f t="shared" si="125"/>
        <v>3.9249999999999998</v>
      </c>
      <c r="K575">
        <f t="shared" si="123"/>
        <v>48.398198323959249</v>
      </c>
      <c r="L575">
        <v>0.3</v>
      </c>
      <c r="M575">
        <f t="shared" si="124"/>
        <v>4.7746482927568598E-2</v>
      </c>
      <c r="N575">
        <f t="shared" si="122"/>
        <v>7.1619724391352897E-3</v>
      </c>
    </row>
    <row r="576" spans="1:25">
      <c r="A576" t="s">
        <v>56</v>
      </c>
      <c r="B576" t="s">
        <v>19</v>
      </c>
      <c r="C576">
        <v>5</v>
      </c>
      <c r="D576">
        <v>4</v>
      </c>
      <c r="E576" t="s">
        <v>29</v>
      </c>
      <c r="F576">
        <v>1.7</v>
      </c>
      <c r="G576" s="1" t="s">
        <v>26</v>
      </c>
      <c r="H576">
        <v>10</v>
      </c>
      <c r="I576">
        <v>4.9000000000000004</v>
      </c>
      <c r="J576">
        <f t="shared" si="125"/>
        <v>2.4500000000000002</v>
      </c>
      <c r="K576">
        <f t="shared" si="123"/>
        <v>18.857409903172737</v>
      </c>
      <c r="L576">
        <v>0.75</v>
      </c>
      <c r="M576">
        <f t="shared" si="124"/>
        <v>0.1193662073189215</v>
      </c>
      <c r="N576">
        <f t="shared" si="122"/>
        <v>4.4762327744595563E-2</v>
      </c>
    </row>
    <row r="577" spans="1:31">
      <c r="A577" t="s">
        <v>56</v>
      </c>
      <c r="B577" t="s">
        <v>19</v>
      </c>
      <c r="C577">
        <v>5</v>
      </c>
      <c r="D577">
        <v>4</v>
      </c>
      <c r="E577" t="s">
        <v>25</v>
      </c>
      <c r="F577">
        <v>2.2000000000000002</v>
      </c>
      <c r="G577" s="1" t="s">
        <v>58</v>
      </c>
      <c r="H577">
        <v>19</v>
      </c>
      <c r="I577">
        <v>8.25</v>
      </c>
      <c r="J577">
        <f t="shared" si="125"/>
        <v>4.125</v>
      </c>
      <c r="K577">
        <f t="shared" si="123"/>
        <v>53.456162496238825</v>
      </c>
      <c r="L577">
        <v>0.5</v>
      </c>
      <c r="M577">
        <f t="shared" si="124"/>
        <v>7.9577471545947673E-2</v>
      </c>
      <c r="N577">
        <f t="shared" si="122"/>
        <v>1.9894367886486918E-2</v>
      </c>
    </row>
    <row r="578" spans="1:31">
      <c r="A578" t="s">
        <v>56</v>
      </c>
      <c r="B578" t="s">
        <v>19</v>
      </c>
      <c r="C578">
        <v>5</v>
      </c>
      <c r="D578">
        <v>5</v>
      </c>
      <c r="E578" t="s">
        <v>20</v>
      </c>
      <c r="F578">
        <v>7.4</v>
      </c>
      <c r="G578" s="1" t="s">
        <v>33</v>
      </c>
      <c r="H578">
        <v>14</v>
      </c>
      <c r="I578">
        <v>5.0999999999999996</v>
      </c>
      <c r="J578">
        <f t="shared" si="125"/>
        <v>2.5499999999999998</v>
      </c>
      <c r="K578">
        <f t="shared" si="123"/>
        <v>20.428206229967628</v>
      </c>
      <c r="L578">
        <v>0.93</v>
      </c>
      <c r="M578">
        <f t="shared" si="124"/>
        <v>0.14801409707546268</v>
      </c>
      <c r="N578">
        <f t="shared" ref="N578:N601" si="126">PI() *(M578*M578)</f>
        <v>6.8826555140090145E-2</v>
      </c>
    </row>
    <row r="579" spans="1:31">
      <c r="A579" t="s">
        <v>56</v>
      </c>
      <c r="B579" t="s">
        <v>19</v>
      </c>
      <c r="C579">
        <v>5</v>
      </c>
      <c r="D579">
        <v>5</v>
      </c>
      <c r="E579" t="s">
        <v>29</v>
      </c>
      <c r="F579">
        <v>1.5</v>
      </c>
      <c r="G579" s="1" t="s">
        <v>30</v>
      </c>
      <c r="H579">
        <v>17</v>
      </c>
      <c r="I579">
        <v>10.45</v>
      </c>
      <c r="J579">
        <f t="shared" si="125"/>
        <v>5.2249999999999996</v>
      </c>
      <c r="K579">
        <f t="shared" si="123"/>
        <v>85.767442938409829</v>
      </c>
      <c r="L579">
        <v>0.9</v>
      </c>
      <c r="M579">
        <f t="shared" si="124"/>
        <v>0.14323944878270581</v>
      </c>
      <c r="N579">
        <f t="shared" si="126"/>
        <v>6.4457751952217604E-2</v>
      </c>
      <c r="X579" s="4"/>
    </row>
    <row r="580" spans="1:31">
      <c r="A580" t="s">
        <v>56</v>
      </c>
      <c r="B580" t="s">
        <v>19</v>
      </c>
      <c r="C580">
        <v>5</v>
      </c>
      <c r="D580">
        <v>5</v>
      </c>
      <c r="E580" t="s">
        <v>25</v>
      </c>
      <c r="F580">
        <v>3.3</v>
      </c>
      <c r="G580" s="1" t="s">
        <v>58</v>
      </c>
      <c r="H580">
        <v>10.5</v>
      </c>
      <c r="I580">
        <v>5.15</v>
      </c>
      <c r="J580">
        <f t="shared" si="125"/>
        <v>2.5750000000000002</v>
      </c>
      <c r="K580">
        <f t="shared" si="123"/>
        <v>20.830722788708826</v>
      </c>
      <c r="L580">
        <v>0.54</v>
      </c>
      <c r="M580">
        <f t="shared" si="124"/>
        <v>8.5943669269623491E-2</v>
      </c>
      <c r="N580">
        <f t="shared" si="126"/>
        <v>2.3204790702798343E-2</v>
      </c>
    </row>
    <row r="581" spans="1:31">
      <c r="A581" t="s">
        <v>56</v>
      </c>
      <c r="B581" t="s">
        <v>19</v>
      </c>
      <c r="C581">
        <v>5</v>
      </c>
      <c r="D581">
        <v>5</v>
      </c>
      <c r="E581" t="s">
        <v>23</v>
      </c>
      <c r="F581">
        <v>7</v>
      </c>
      <c r="G581" s="1" t="s">
        <v>58</v>
      </c>
      <c r="H581">
        <v>9.5</v>
      </c>
      <c r="I581">
        <v>6.2</v>
      </c>
      <c r="J581">
        <f t="shared" si="125"/>
        <v>3.1</v>
      </c>
      <c r="K581">
        <f t="shared" si="123"/>
        <v>30.190705400997917</v>
      </c>
      <c r="L581">
        <v>0.65</v>
      </c>
      <c r="M581">
        <f t="shared" si="124"/>
        <v>0.10345071300973198</v>
      </c>
      <c r="N581">
        <f t="shared" si="126"/>
        <v>3.3621481728162893E-2</v>
      </c>
      <c r="T581" s="4"/>
    </row>
    <row r="582" spans="1:31">
      <c r="A582" t="s">
        <v>56</v>
      </c>
      <c r="B582" t="s">
        <v>19</v>
      </c>
      <c r="C582">
        <v>6</v>
      </c>
      <c r="D582">
        <v>1</v>
      </c>
      <c r="E582" t="s">
        <v>25</v>
      </c>
      <c r="F582">
        <v>5.5</v>
      </c>
      <c r="G582" s="1" t="s">
        <v>26</v>
      </c>
      <c r="H582">
        <v>11</v>
      </c>
      <c r="I582">
        <v>4.9000000000000004</v>
      </c>
      <c r="J582">
        <f t="shared" si="125"/>
        <v>2.4500000000000002</v>
      </c>
      <c r="K582">
        <f t="shared" si="123"/>
        <v>18.857409903172737</v>
      </c>
      <c r="L582">
        <f>(0.46+0.7+0.68+0.34)/4</f>
        <v>0.54499999999999993</v>
      </c>
      <c r="M582">
        <f t="shared" si="124"/>
        <v>8.6739443985082945E-2</v>
      </c>
      <c r="N582">
        <f t="shared" si="126"/>
        <v>2.3636498485935097E-2</v>
      </c>
    </row>
    <row r="583" spans="1:31">
      <c r="A583" t="s">
        <v>56</v>
      </c>
      <c r="B583" t="s">
        <v>19</v>
      </c>
      <c r="C583">
        <v>6</v>
      </c>
      <c r="D583">
        <v>1</v>
      </c>
      <c r="E583" t="s">
        <v>23</v>
      </c>
      <c r="F583">
        <v>3.8</v>
      </c>
      <c r="G583" s="1" t="s">
        <v>26</v>
      </c>
      <c r="H583">
        <v>12</v>
      </c>
      <c r="I583">
        <v>6.75</v>
      </c>
      <c r="J583">
        <f t="shared" si="125"/>
        <v>3.375</v>
      </c>
      <c r="K583">
        <f t="shared" si="123"/>
        <v>35.784703819796235</v>
      </c>
      <c r="L583">
        <f>(0.92+0.48)/2</f>
        <v>0.7</v>
      </c>
      <c r="M583">
        <f t="shared" si="124"/>
        <v>0.11140846016432673</v>
      </c>
      <c r="N583">
        <f t="shared" si="126"/>
        <v>3.8992961057514354E-2</v>
      </c>
    </row>
    <row r="584" spans="1:31">
      <c r="A584" t="s">
        <v>56</v>
      </c>
      <c r="B584" t="s">
        <v>19</v>
      </c>
      <c r="C584">
        <v>6</v>
      </c>
      <c r="D584">
        <v>1</v>
      </c>
      <c r="E584" t="s">
        <v>20</v>
      </c>
      <c r="F584">
        <v>5.75</v>
      </c>
      <c r="G584" s="1" t="s">
        <v>26</v>
      </c>
      <c r="H584">
        <v>11</v>
      </c>
      <c r="I584">
        <v>6.6</v>
      </c>
      <c r="J584">
        <f t="shared" si="125"/>
        <v>3.3</v>
      </c>
      <c r="K584">
        <f t="shared" si="123"/>
        <v>34.21194399759284</v>
      </c>
      <c r="L584">
        <v>0.89</v>
      </c>
      <c r="M584">
        <f t="shared" si="124"/>
        <v>0.14164789935178684</v>
      </c>
      <c r="N584">
        <f t="shared" si="126"/>
        <v>6.3033315211545135E-2</v>
      </c>
    </row>
    <row r="585" spans="1:31">
      <c r="A585" t="s">
        <v>56</v>
      </c>
      <c r="B585" t="s">
        <v>19</v>
      </c>
      <c r="C585">
        <v>6</v>
      </c>
      <c r="D585">
        <v>1</v>
      </c>
      <c r="E585" t="s">
        <v>29</v>
      </c>
      <c r="F585">
        <v>3.9</v>
      </c>
      <c r="G585" s="1" t="s">
        <v>26</v>
      </c>
      <c r="H585">
        <v>12</v>
      </c>
      <c r="I585">
        <v>11.2</v>
      </c>
      <c r="J585">
        <f t="shared" si="125"/>
        <v>5.6</v>
      </c>
      <c r="K585">
        <f t="shared" si="123"/>
        <v>98.520345616575895</v>
      </c>
      <c r="L585">
        <v>0.96499999999999997</v>
      </c>
      <c r="M585">
        <f t="shared" si="124"/>
        <v>0.15358452008367901</v>
      </c>
      <c r="N585">
        <f t="shared" si="126"/>
        <v>7.4104530940375127E-2</v>
      </c>
      <c r="S585" s="4"/>
    </row>
    <row r="586" spans="1:31">
      <c r="A586" t="s">
        <v>56</v>
      </c>
      <c r="B586" t="s">
        <v>19</v>
      </c>
      <c r="C586">
        <v>6</v>
      </c>
      <c r="D586">
        <v>2</v>
      </c>
      <c r="E586" t="s">
        <v>25</v>
      </c>
      <c r="F586">
        <v>2.25</v>
      </c>
      <c r="G586" s="1" t="s">
        <v>26</v>
      </c>
      <c r="H586">
        <v>11</v>
      </c>
      <c r="I586">
        <v>8.6999999999999993</v>
      </c>
      <c r="J586">
        <f t="shared" si="125"/>
        <v>4.3499999999999996</v>
      </c>
      <c r="K586">
        <f t="shared" si="123"/>
        <v>59.446786987552848</v>
      </c>
      <c r="L586">
        <v>1.05</v>
      </c>
      <c r="M586">
        <f t="shared" si="124"/>
        <v>0.16711269024649011</v>
      </c>
      <c r="N586">
        <f t="shared" si="126"/>
        <v>8.7734162379407316E-2</v>
      </c>
    </row>
    <row r="587" spans="1:31">
      <c r="A587" t="s">
        <v>56</v>
      </c>
      <c r="B587" t="s">
        <v>19</v>
      </c>
      <c r="C587">
        <v>6</v>
      </c>
      <c r="D587">
        <v>2</v>
      </c>
      <c r="E587" t="s">
        <v>23</v>
      </c>
      <c r="F587">
        <v>4.25</v>
      </c>
      <c r="G587" s="1" t="s">
        <v>26</v>
      </c>
      <c r="H587">
        <v>12</v>
      </c>
      <c r="I587">
        <v>4.6500000000000004</v>
      </c>
      <c r="J587">
        <f t="shared" si="125"/>
        <v>2.3250000000000002</v>
      </c>
      <c r="K587">
        <f t="shared" si="123"/>
        <v>16.982271788061325</v>
      </c>
      <c r="L587">
        <v>0.8</v>
      </c>
      <c r="M587">
        <f t="shared" si="124"/>
        <v>0.12732395447351627</v>
      </c>
      <c r="N587">
        <f t="shared" si="126"/>
        <v>5.0929581789406507E-2</v>
      </c>
      <c r="P587" s="4"/>
      <c r="W587" s="4"/>
      <c r="X587" s="5"/>
      <c r="Y587" s="4"/>
      <c r="Z587" s="4"/>
      <c r="AA587" s="4"/>
    </row>
    <row r="588" spans="1:31">
      <c r="A588" t="s">
        <v>56</v>
      </c>
      <c r="B588" t="s">
        <v>19</v>
      </c>
      <c r="C588">
        <v>6</v>
      </c>
      <c r="D588">
        <v>2</v>
      </c>
      <c r="E588" t="s">
        <v>20</v>
      </c>
      <c r="F588">
        <v>3.6</v>
      </c>
      <c r="G588" s="1" t="s">
        <v>26</v>
      </c>
      <c r="H588">
        <v>11</v>
      </c>
      <c r="I588">
        <v>11.25</v>
      </c>
      <c r="J588">
        <f t="shared" si="125"/>
        <v>5.625</v>
      </c>
      <c r="K588">
        <f t="shared" si="123"/>
        <v>99.401955054989543</v>
      </c>
      <c r="L588">
        <f>(0.85+0.81+0.97+1)/4</f>
        <v>0.90749999999999997</v>
      </c>
      <c r="M588">
        <f t="shared" si="124"/>
        <v>0.14443311085589502</v>
      </c>
      <c r="N588">
        <f t="shared" si="126"/>
        <v>6.5536524050862369E-2</v>
      </c>
    </row>
    <row r="589" spans="1:31">
      <c r="A589" t="s">
        <v>56</v>
      </c>
      <c r="B589" t="s">
        <v>19</v>
      </c>
      <c r="C589">
        <v>6</v>
      </c>
      <c r="D589">
        <v>2</v>
      </c>
      <c r="E589" t="s">
        <v>29</v>
      </c>
      <c r="F589">
        <v>1.6</v>
      </c>
      <c r="G589" s="1" t="s">
        <v>30</v>
      </c>
      <c r="H589">
        <v>11</v>
      </c>
      <c r="I589">
        <v>3.4</v>
      </c>
      <c r="J589">
        <f t="shared" si="125"/>
        <v>1.7</v>
      </c>
      <c r="K589">
        <f t="shared" si="123"/>
        <v>9.0792027688745005</v>
      </c>
      <c r="L589">
        <v>0.62</v>
      </c>
      <c r="M589">
        <f t="shared" si="124"/>
        <v>9.8676064716975112E-2</v>
      </c>
      <c r="N589">
        <f t="shared" si="126"/>
        <v>3.0589580062262284E-2</v>
      </c>
    </row>
    <row r="590" spans="1:31">
      <c r="A590" t="s">
        <v>56</v>
      </c>
      <c r="B590" t="s">
        <v>19</v>
      </c>
      <c r="C590">
        <v>6</v>
      </c>
      <c r="D590">
        <v>3</v>
      </c>
      <c r="E590" t="s">
        <v>29</v>
      </c>
      <c r="F590">
        <v>4.55</v>
      </c>
      <c r="G590" s="1" t="s">
        <v>35</v>
      </c>
      <c r="H590">
        <v>14.5</v>
      </c>
      <c r="I590">
        <v>10.95</v>
      </c>
      <c r="J590">
        <f t="shared" si="125"/>
        <v>5.4749999999999996</v>
      </c>
      <c r="K590">
        <f t="shared" si="123"/>
        <v>94.171203286762534</v>
      </c>
      <c r="L590">
        <v>1.71</v>
      </c>
      <c r="M590">
        <f t="shared" si="124"/>
        <v>0.27215495268714102</v>
      </c>
      <c r="N590">
        <f t="shared" si="126"/>
        <v>0.23269248454750557</v>
      </c>
      <c r="AC590" s="4"/>
    </row>
    <row r="591" spans="1:31">
      <c r="A591" t="s">
        <v>56</v>
      </c>
      <c r="B591" t="s">
        <v>19</v>
      </c>
      <c r="C591">
        <v>6</v>
      </c>
      <c r="D591">
        <v>3</v>
      </c>
      <c r="E591" t="s">
        <v>23</v>
      </c>
      <c r="F591">
        <v>4.0999999999999996</v>
      </c>
      <c r="G591" s="1" t="s">
        <v>39</v>
      </c>
      <c r="H591">
        <v>9.5</v>
      </c>
      <c r="I591">
        <v>8.6999999999999993</v>
      </c>
      <c r="J591">
        <f t="shared" si="125"/>
        <v>4.3499999999999996</v>
      </c>
      <c r="K591">
        <f t="shared" si="123"/>
        <v>59.446786987552848</v>
      </c>
      <c r="L591">
        <f>(1+0.47+0.55+1.05)/4</f>
        <v>0.76750000000000007</v>
      </c>
      <c r="M591">
        <f t="shared" si="124"/>
        <v>0.12215141882302968</v>
      </c>
      <c r="N591">
        <f t="shared" si="126"/>
        <v>4.6875606973337647E-2</v>
      </c>
      <c r="AD591" s="4"/>
      <c r="AE591" s="5"/>
    </row>
    <row r="592" spans="1:31">
      <c r="A592" t="s">
        <v>56</v>
      </c>
      <c r="B592" t="s">
        <v>19</v>
      </c>
      <c r="C592">
        <v>6</v>
      </c>
      <c r="D592">
        <v>3</v>
      </c>
      <c r="E592" t="s">
        <v>20</v>
      </c>
      <c r="F592">
        <v>15.4</v>
      </c>
      <c r="G592" s="1" t="s">
        <v>39</v>
      </c>
      <c r="H592">
        <v>9</v>
      </c>
      <c r="I592">
        <v>5.8</v>
      </c>
      <c r="J592">
        <f t="shared" si="125"/>
        <v>2.9</v>
      </c>
      <c r="K592">
        <f t="shared" si="123"/>
        <v>26.420794216690162</v>
      </c>
      <c r="L592">
        <v>0.45</v>
      </c>
      <c r="M592">
        <f t="shared" si="124"/>
        <v>7.1619724391352904E-2</v>
      </c>
      <c r="N592">
        <f t="shared" si="126"/>
        <v>1.6114437988054401E-2</v>
      </c>
    </row>
    <row r="593" spans="1:29">
      <c r="A593" t="s">
        <v>56</v>
      </c>
      <c r="B593" t="s">
        <v>19</v>
      </c>
      <c r="C593">
        <v>6</v>
      </c>
      <c r="D593">
        <v>3</v>
      </c>
      <c r="E593" t="s">
        <v>25</v>
      </c>
      <c r="F593">
        <v>10.8</v>
      </c>
      <c r="G593" s="1" t="s">
        <v>30</v>
      </c>
      <c r="H593">
        <v>12</v>
      </c>
      <c r="I593">
        <v>13.8</v>
      </c>
      <c r="J593">
        <f t="shared" si="125"/>
        <v>6.9</v>
      </c>
      <c r="K593">
        <f t="shared" si="123"/>
        <v>149.57122623741006</v>
      </c>
      <c r="L593">
        <v>1.06</v>
      </c>
      <c r="M593">
        <f t="shared" si="124"/>
        <v>0.16870423967740908</v>
      </c>
      <c r="N593">
        <f t="shared" si="126"/>
        <v>8.9413247029026824E-2</v>
      </c>
    </row>
    <row r="594" spans="1:29">
      <c r="A594" t="s">
        <v>56</v>
      </c>
      <c r="B594" t="s">
        <v>19</v>
      </c>
      <c r="C594">
        <v>6</v>
      </c>
      <c r="D594">
        <v>4</v>
      </c>
      <c r="E594" t="s">
        <v>25</v>
      </c>
      <c r="F594">
        <v>3.7</v>
      </c>
      <c r="G594" s="1" t="s">
        <v>58</v>
      </c>
      <c r="H594">
        <v>11</v>
      </c>
      <c r="I594">
        <v>6.15</v>
      </c>
      <c r="J594">
        <f t="shared" si="125"/>
        <v>3.0750000000000002</v>
      </c>
      <c r="K594">
        <f t="shared" si="123"/>
        <v>29.705722035099992</v>
      </c>
      <c r="L594">
        <f>(0.5+0.55+0.8)/3</f>
        <v>0.6166666666666667</v>
      </c>
      <c r="M594">
        <f t="shared" si="124"/>
        <v>9.8145548240002128E-2</v>
      </c>
      <c r="N594">
        <f t="shared" si="126"/>
        <v>3.0261544040667322E-2</v>
      </c>
    </row>
    <row r="595" spans="1:29">
      <c r="A595" t="s">
        <v>56</v>
      </c>
      <c r="B595" t="s">
        <v>19</v>
      </c>
      <c r="C595">
        <v>6</v>
      </c>
      <c r="D595">
        <v>4</v>
      </c>
      <c r="E595" t="s">
        <v>23</v>
      </c>
      <c r="F595">
        <v>4.8</v>
      </c>
      <c r="G595" s="1" t="s">
        <v>58</v>
      </c>
      <c r="H595">
        <v>10</v>
      </c>
      <c r="I595">
        <v>7.55</v>
      </c>
      <c r="J595">
        <f t="shared" si="125"/>
        <v>3.7749999999999999</v>
      </c>
      <c r="K595">
        <f t="shared" si="123"/>
        <v>44.769658809063046</v>
      </c>
      <c r="L595">
        <v>0.95</v>
      </c>
      <c r="M595">
        <f t="shared" si="124"/>
        <v>0.15119719593730058</v>
      </c>
      <c r="N595">
        <f t="shared" si="126"/>
        <v>7.1818668070217778E-2</v>
      </c>
    </row>
    <row r="596" spans="1:29">
      <c r="A596" t="s">
        <v>56</v>
      </c>
      <c r="B596" t="s">
        <v>19</v>
      </c>
      <c r="C596">
        <v>6</v>
      </c>
      <c r="D596">
        <v>4</v>
      </c>
      <c r="E596" t="s">
        <v>20</v>
      </c>
      <c r="F596">
        <v>3.8</v>
      </c>
      <c r="G596" s="1" t="s">
        <v>58</v>
      </c>
      <c r="H596">
        <v>12</v>
      </c>
      <c r="I596">
        <v>10.6</v>
      </c>
      <c r="J596">
        <f t="shared" si="125"/>
        <v>5.3</v>
      </c>
      <c r="K596">
        <f t="shared" si="123"/>
        <v>88.247337639337289</v>
      </c>
      <c r="L596">
        <v>1.05</v>
      </c>
      <c r="M596">
        <f t="shared" si="124"/>
        <v>0.16711269024649011</v>
      </c>
      <c r="N596">
        <f t="shared" si="126"/>
        <v>8.7734162379407316E-2</v>
      </c>
    </row>
    <row r="597" spans="1:29">
      <c r="A597" t="s">
        <v>56</v>
      </c>
      <c r="B597" t="s">
        <v>19</v>
      </c>
      <c r="C597">
        <v>6</v>
      </c>
      <c r="D597">
        <v>4</v>
      </c>
      <c r="E597" t="s">
        <v>29</v>
      </c>
      <c r="F597">
        <v>6.3</v>
      </c>
      <c r="G597" s="1" t="s">
        <v>58</v>
      </c>
      <c r="H597">
        <v>14</v>
      </c>
      <c r="I597">
        <v>10</v>
      </c>
      <c r="J597">
        <f t="shared" si="125"/>
        <v>5</v>
      </c>
      <c r="K597">
        <f t="shared" si="123"/>
        <v>78.539816339744831</v>
      </c>
      <c r="L597">
        <f>(0.9+0.72+0.85+0.85)/4</f>
        <v>0.83000000000000007</v>
      </c>
      <c r="M597">
        <f t="shared" si="124"/>
        <v>0.13209860276627314</v>
      </c>
      <c r="N597">
        <f t="shared" si="126"/>
        <v>5.4820920148003355E-2</v>
      </c>
    </row>
    <row r="598" spans="1:29">
      <c r="A598" t="s">
        <v>56</v>
      </c>
      <c r="B598" t="s">
        <v>19</v>
      </c>
      <c r="C598">
        <v>6</v>
      </c>
      <c r="D598">
        <v>5</v>
      </c>
      <c r="E598" t="s">
        <v>25</v>
      </c>
      <c r="F598">
        <v>1.3</v>
      </c>
      <c r="G598" s="1" t="s">
        <v>39</v>
      </c>
      <c r="H598">
        <v>9.5</v>
      </c>
      <c r="I598">
        <v>8.3000000000000007</v>
      </c>
      <c r="J598">
        <f t="shared" si="125"/>
        <v>4.1500000000000004</v>
      </c>
      <c r="K598">
        <f>PI() *(J598*J598)</f>
        <v>54.106079476450226</v>
      </c>
      <c r="L598">
        <v>0.47</v>
      </c>
      <c r="M598">
        <f t="shared" ref="M598:M613" si="127">(L598/PI())/2</f>
        <v>7.4802823253190806E-2</v>
      </c>
      <c r="N598">
        <f t="shared" si="126"/>
        <v>1.7578663464499839E-2</v>
      </c>
    </row>
    <row r="599" spans="1:29">
      <c r="A599" t="s">
        <v>56</v>
      </c>
      <c r="B599" t="s">
        <v>19</v>
      </c>
      <c r="C599">
        <v>6</v>
      </c>
      <c r="D599">
        <v>5</v>
      </c>
      <c r="E599" t="s">
        <v>23</v>
      </c>
      <c r="F599">
        <v>2.0499999999999998</v>
      </c>
      <c r="G599" s="1" t="s">
        <v>58</v>
      </c>
      <c r="H599">
        <v>11</v>
      </c>
      <c r="I599">
        <v>6.7</v>
      </c>
      <c r="J599">
        <f t="shared" si="125"/>
        <v>3.35</v>
      </c>
      <c r="K599">
        <f>PI() *(J599*J599)</f>
        <v>35.256523554911453</v>
      </c>
      <c r="L599">
        <v>0.79</v>
      </c>
      <c r="M599">
        <f t="shared" si="127"/>
        <v>0.12573240504259733</v>
      </c>
      <c r="N599">
        <f t="shared" si="126"/>
        <v>4.966429999182595E-2</v>
      </c>
    </row>
    <row r="600" spans="1:29">
      <c r="A600" t="s">
        <v>56</v>
      </c>
      <c r="B600" t="s">
        <v>19</v>
      </c>
      <c r="C600">
        <v>6</v>
      </c>
      <c r="D600">
        <v>5</v>
      </c>
      <c r="E600" t="s">
        <v>20</v>
      </c>
      <c r="F600">
        <v>5.5</v>
      </c>
      <c r="G600" s="1" t="s">
        <v>58</v>
      </c>
      <c r="H600">
        <v>11</v>
      </c>
      <c r="I600">
        <v>7.4</v>
      </c>
      <c r="J600">
        <f t="shared" si="125"/>
        <v>3.7</v>
      </c>
      <c r="K600">
        <f>PI() *(J600*J600)</f>
        <v>43.008403427644275</v>
      </c>
      <c r="L600">
        <f>(1.14+0.45)/2</f>
        <v>0.79499999999999993</v>
      </c>
      <c r="M600">
        <f t="shared" si="127"/>
        <v>0.12652817975805677</v>
      </c>
      <c r="N600">
        <f t="shared" si="126"/>
        <v>5.0294951453827563E-2</v>
      </c>
      <c r="P600" s="13" t="s">
        <v>59</v>
      </c>
    </row>
    <row r="601" spans="1:29">
      <c r="A601" t="s">
        <v>56</v>
      </c>
      <c r="B601" t="s">
        <v>19</v>
      </c>
      <c r="C601">
        <v>6</v>
      </c>
      <c r="D601">
        <v>5</v>
      </c>
      <c r="E601" t="s">
        <v>29</v>
      </c>
      <c r="F601">
        <v>7</v>
      </c>
      <c r="G601" s="1" t="s">
        <v>58</v>
      </c>
      <c r="H601">
        <v>12</v>
      </c>
      <c r="I601">
        <v>9</v>
      </c>
      <c r="J601">
        <f t="shared" si="125"/>
        <v>4.5</v>
      </c>
      <c r="K601">
        <f>PI() *(J601*J601)</f>
        <v>63.617251235193308</v>
      </c>
      <c r="L601">
        <f>1.93/2</f>
        <v>0.96499999999999997</v>
      </c>
      <c r="M601">
        <f t="shared" si="127"/>
        <v>0.15358452008367901</v>
      </c>
      <c r="N601">
        <f t="shared" si="126"/>
        <v>7.4104530940375127E-2</v>
      </c>
    </row>
    <row r="602" spans="1:29">
      <c r="A602" t="s">
        <v>60</v>
      </c>
      <c r="B602" t="s">
        <v>19</v>
      </c>
      <c r="C602">
        <v>1</v>
      </c>
      <c r="D602">
        <v>1</v>
      </c>
      <c r="E602" t="s">
        <v>23</v>
      </c>
      <c r="F602">
        <v>2.25</v>
      </c>
      <c r="G602" s="1" t="s">
        <v>32</v>
      </c>
      <c r="H602">
        <v>20.5</v>
      </c>
      <c r="I602">
        <v>7.45</v>
      </c>
      <c r="J602">
        <f t="shared" si="125"/>
        <v>3.7250000000000001</v>
      </c>
      <c r="K602">
        <f t="shared" ref="K602:K634" si="128">PI()*(J602*J602)</f>
        <v>43.591561563966877</v>
      </c>
      <c r="L602">
        <v>1.46</v>
      </c>
      <c r="M602">
        <f t="shared" si="127"/>
        <v>0.2323662169141672</v>
      </c>
      <c r="N602">
        <f t="shared" ref="N602:N634" si="129">PI()*(M602*M602)</f>
        <v>0.16962733834734206</v>
      </c>
      <c r="P602" s="13" t="s">
        <v>159</v>
      </c>
      <c r="Q602">
        <f>SUM(F602:F641)</f>
        <v>262.88</v>
      </c>
      <c r="S602" s="13" t="s">
        <v>5</v>
      </c>
      <c r="T602" s="13" t="s">
        <v>12</v>
      </c>
      <c r="U602" s="13" t="s">
        <v>151</v>
      </c>
      <c r="V602" s="13" t="s">
        <v>152</v>
      </c>
      <c r="W602" s="13" t="s">
        <v>148</v>
      </c>
      <c r="X602" s="13" t="s">
        <v>149</v>
      </c>
      <c r="Y602" s="13" t="s">
        <v>150</v>
      </c>
      <c r="Z602" s="13" t="s">
        <v>14</v>
      </c>
      <c r="AA602" s="13" t="s">
        <v>15</v>
      </c>
      <c r="AB602" s="13" t="s">
        <v>153</v>
      </c>
      <c r="AC602" s="13" t="s">
        <v>17</v>
      </c>
    </row>
    <row r="603" spans="1:29">
      <c r="A603" t="s">
        <v>60</v>
      </c>
      <c r="B603" t="s">
        <v>19</v>
      </c>
      <c r="C603">
        <v>1</v>
      </c>
      <c r="D603">
        <v>1</v>
      </c>
      <c r="E603" t="s">
        <v>25</v>
      </c>
      <c r="F603">
        <v>1.8</v>
      </c>
      <c r="G603" s="1" t="s">
        <v>26</v>
      </c>
      <c r="H603">
        <v>14.5</v>
      </c>
      <c r="I603">
        <v>10.15</v>
      </c>
      <c r="J603">
        <f t="shared" ref="J603:J634" si="130">I603/2</f>
        <v>5.0750000000000002</v>
      </c>
      <c r="K603">
        <f>PI()*(J603*J603)</f>
        <v>80.913682288613629</v>
      </c>
      <c r="L603">
        <v>1.07</v>
      </c>
      <c r="M603">
        <f t="shared" si="127"/>
        <v>0.17029578910832802</v>
      </c>
      <c r="N603">
        <f>PI()*(M603*M603)</f>
        <v>9.11082471729555E-2</v>
      </c>
      <c r="P603" s="13" t="s">
        <v>160</v>
      </c>
      <c r="Q603">
        <f>Q602/40</f>
        <v>6.5720000000000001</v>
      </c>
      <c r="S603" s="1" t="s">
        <v>32</v>
      </c>
      <c r="T603">
        <v>5</v>
      </c>
      <c r="U603">
        <f>T603/40*100</f>
        <v>12.5</v>
      </c>
      <c r="V603">
        <f>U603*231.528/100</f>
        <v>28.940999999999999</v>
      </c>
      <c r="W603">
        <f>SUM(N602:N606)/5</f>
        <v>0.12563372897788036</v>
      </c>
      <c r="X603">
        <f>W603*V603</f>
        <v>3.6359657503488352</v>
      </c>
      <c r="Y603">
        <f>X603/31.389*100</f>
        <v>11.583566696450461</v>
      </c>
      <c r="Z603">
        <v>3</v>
      </c>
      <c r="AA603">
        <f>Z603/10</f>
        <v>0.3</v>
      </c>
      <c r="AB603">
        <f>AA603/2.4*100</f>
        <v>12.5</v>
      </c>
      <c r="AC603">
        <f>AB603+Y603+U603</f>
        <v>36.583566696450461</v>
      </c>
    </row>
    <row r="604" spans="1:29">
      <c r="A604" t="s">
        <v>60</v>
      </c>
      <c r="B604" t="s">
        <v>19</v>
      </c>
      <c r="C604">
        <v>1</v>
      </c>
      <c r="D604">
        <v>1</v>
      </c>
      <c r="E604" t="s">
        <v>20</v>
      </c>
      <c r="F604">
        <v>8.9</v>
      </c>
      <c r="G604" s="1" t="s">
        <v>30</v>
      </c>
      <c r="H604">
        <v>18</v>
      </c>
      <c r="I604">
        <v>8.25</v>
      </c>
      <c r="J604">
        <f t="shared" si="130"/>
        <v>4.125</v>
      </c>
      <c r="K604">
        <f>PI()*(J604*J604)</f>
        <v>53.456162496238825</v>
      </c>
      <c r="L604">
        <v>1.63</v>
      </c>
      <c r="M604">
        <f t="shared" si="127"/>
        <v>0.25942255723978941</v>
      </c>
      <c r="N604">
        <f>PI()*(M604*M604)</f>
        <v>0.21142938415042836</v>
      </c>
      <c r="P604" s="13" t="s">
        <v>27</v>
      </c>
      <c r="Q604">
        <f>Q603*Q603</f>
        <v>43.191184</v>
      </c>
      <c r="S604" s="1" t="s">
        <v>33</v>
      </c>
      <c r="T604">
        <v>9</v>
      </c>
      <c r="U604">
        <f t="shared" ref="U604:U611" si="131">T604/40*100</f>
        <v>22.5</v>
      </c>
      <c r="V604">
        <f t="shared" ref="V604:V611" si="132">U604*231.528/100</f>
        <v>52.093800000000002</v>
      </c>
      <c r="W604">
        <f>SUM(N607:N615)/9</f>
        <v>0.15148190644660942</v>
      </c>
      <c r="X604">
        <f t="shared" ref="X604:X611" si="133">W604*V604</f>
        <v>7.8912681380483818</v>
      </c>
      <c r="Y604">
        <f t="shared" ref="Y604:Y611" si="134">X604/31.389*100</f>
        <v>25.140234279678815</v>
      </c>
      <c r="Z604">
        <v>4</v>
      </c>
      <c r="AA604">
        <f t="shared" ref="AA604:AA611" si="135">Z604/10</f>
        <v>0.4</v>
      </c>
      <c r="AB604">
        <f t="shared" ref="AB604:AB611" si="136">AA604/2.4*100</f>
        <v>16.666666666666668</v>
      </c>
      <c r="AC604">
        <f t="shared" ref="AC604:AC611" si="137">AB604+Y604+U604</f>
        <v>64.306900946345479</v>
      </c>
    </row>
    <row r="605" spans="1:29">
      <c r="A605" t="s">
        <v>60</v>
      </c>
      <c r="B605" t="s">
        <v>19</v>
      </c>
      <c r="C605">
        <v>1</v>
      </c>
      <c r="D605">
        <v>1</v>
      </c>
      <c r="E605" t="s">
        <v>29</v>
      </c>
      <c r="F605">
        <v>8.4</v>
      </c>
      <c r="G605" s="1" t="s">
        <v>30</v>
      </c>
      <c r="H605">
        <v>11</v>
      </c>
      <c r="I605">
        <v>1.1000000000000001</v>
      </c>
      <c r="J605">
        <f t="shared" si="130"/>
        <v>0.55000000000000004</v>
      </c>
      <c r="K605">
        <f>PI()*(J605*J605)</f>
        <v>0.9503317777109126</v>
      </c>
      <c r="L605">
        <v>0.52</v>
      </c>
      <c r="M605">
        <f t="shared" si="127"/>
        <v>8.2760570407785575E-2</v>
      </c>
      <c r="N605">
        <f>PI()*(M605*M605)</f>
        <v>2.1517748306024247E-2</v>
      </c>
      <c r="P605" s="14" t="s">
        <v>152</v>
      </c>
      <c r="Q605">
        <f>10000/Q604</f>
        <v>231.52873049277835</v>
      </c>
      <c r="S605" s="1" t="s">
        <v>24</v>
      </c>
      <c r="T605">
        <v>6</v>
      </c>
      <c r="U605">
        <f t="shared" si="131"/>
        <v>15</v>
      </c>
      <c r="V605">
        <f t="shared" si="132"/>
        <v>34.729199999999999</v>
      </c>
      <c r="W605">
        <f>SUM(N616:N621)/6</f>
        <v>0.15194389787864007</v>
      </c>
      <c r="X605">
        <f t="shared" si="133"/>
        <v>5.276890018206867</v>
      </c>
      <c r="Y605">
        <f t="shared" si="134"/>
        <v>16.811271522529761</v>
      </c>
      <c r="Z605">
        <v>3</v>
      </c>
      <c r="AA605">
        <f t="shared" si="135"/>
        <v>0.3</v>
      </c>
      <c r="AB605">
        <f t="shared" si="136"/>
        <v>12.5</v>
      </c>
      <c r="AC605">
        <f t="shared" si="137"/>
        <v>44.311271522529765</v>
      </c>
    </row>
    <row r="606" spans="1:29">
      <c r="A606" t="s">
        <v>60</v>
      </c>
      <c r="B606" t="s">
        <v>19</v>
      </c>
      <c r="C606">
        <v>1</v>
      </c>
      <c r="D606">
        <v>2</v>
      </c>
      <c r="E606" t="s">
        <v>23</v>
      </c>
      <c r="F606">
        <v>7.5</v>
      </c>
      <c r="G606" s="1" t="s">
        <v>32</v>
      </c>
      <c r="H606">
        <v>22</v>
      </c>
      <c r="I606">
        <v>6.3</v>
      </c>
      <c r="J606">
        <f t="shared" si="130"/>
        <v>3.15</v>
      </c>
      <c r="K606">
        <f t="shared" si="128"/>
        <v>31.17245310524472</v>
      </c>
      <c r="L606">
        <v>1.3</v>
      </c>
      <c r="M606">
        <f t="shared" si="127"/>
        <v>0.20690142601946396</v>
      </c>
      <c r="N606">
        <f t="shared" si="129"/>
        <v>0.13448592691265157</v>
      </c>
      <c r="S606" s="1" t="s">
        <v>35</v>
      </c>
      <c r="T606">
        <v>8</v>
      </c>
      <c r="U606">
        <f t="shared" si="131"/>
        <v>20</v>
      </c>
      <c r="V606">
        <f t="shared" si="132"/>
        <v>46.305599999999998</v>
      </c>
      <c r="W606">
        <f>SUM(N622:N629)/8</f>
        <v>0.14510355105366962</v>
      </c>
      <c r="X606">
        <f t="shared" si="133"/>
        <v>6.7191069936708034</v>
      </c>
      <c r="Y606">
        <f t="shared" si="134"/>
        <v>21.405928808406781</v>
      </c>
      <c r="Z606">
        <v>4</v>
      </c>
      <c r="AA606">
        <f t="shared" si="135"/>
        <v>0.4</v>
      </c>
      <c r="AB606">
        <f t="shared" si="136"/>
        <v>16.666666666666668</v>
      </c>
      <c r="AC606">
        <f t="shared" si="137"/>
        <v>58.072595475073449</v>
      </c>
    </row>
    <row r="607" spans="1:29">
      <c r="A607" t="s">
        <v>60</v>
      </c>
      <c r="B607" t="s">
        <v>19</v>
      </c>
      <c r="C607">
        <v>1</v>
      </c>
      <c r="D607">
        <v>2</v>
      </c>
      <c r="E607" t="s">
        <v>20</v>
      </c>
      <c r="F607">
        <v>4.5</v>
      </c>
      <c r="G607" s="1" t="s">
        <v>32</v>
      </c>
      <c r="H607">
        <v>19</v>
      </c>
      <c r="I607">
        <v>3.75</v>
      </c>
      <c r="J607">
        <f t="shared" si="130"/>
        <v>1.875</v>
      </c>
      <c r="K607">
        <f t="shared" si="128"/>
        <v>11.044661672776616</v>
      </c>
      <c r="L607">
        <v>0.85</v>
      </c>
      <c r="M607">
        <f t="shared" si="127"/>
        <v>0.13528170162811104</v>
      </c>
      <c r="N607">
        <f t="shared" si="129"/>
        <v>5.7494723191947185E-2</v>
      </c>
      <c r="P607" s="4"/>
      <c r="S607" s="1" t="s">
        <v>36</v>
      </c>
      <c r="T607">
        <v>1</v>
      </c>
      <c r="U607">
        <f t="shared" si="131"/>
        <v>2.5</v>
      </c>
      <c r="V607">
        <f t="shared" si="132"/>
        <v>5.7881999999999998</v>
      </c>
      <c r="W607" s="4">
        <f>N630</f>
        <v>8.4423739563095887E-2</v>
      </c>
      <c r="X607">
        <f t="shared" si="133"/>
        <v>0.48866148933911158</v>
      </c>
      <c r="Y607">
        <f t="shared" si="134"/>
        <v>1.5567921543824639</v>
      </c>
      <c r="Z607">
        <v>1</v>
      </c>
      <c r="AA607">
        <f t="shared" si="135"/>
        <v>0.1</v>
      </c>
      <c r="AB607">
        <f t="shared" si="136"/>
        <v>4.166666666666667</v>
      </c>
      <c r="AC607">
        <f t="shared" si="137"/>
        <v>8.2234588210491317</v>
      </c>
    </row>
    <row r="608" spans="1:29">
      <c r="A608" t="s">
        <v>60</v>
      </c>
      <c r="B608" t="s">
        <v>19</v>
      </c>
      <c r="C608">
        <v>1</v>
      </c>
      <c r="D608">
        <v>2</v>
      </c>
      <c r="E608" t="s">
        <v>29</v>
      </c>
      <c r="F608">
        <v>2.9</v>
      </c>
      <c r="G608" s="1" t="s">
        <v>32</v>
      </c>
      <c r="H608">
        <v>20.5</v>
      </c>
      <c r="I608">
        <v>5.85</v>
      </c>
      <c r="J608">
        <f t="shared" si="130"/>
        <v>2.9249999999999998</v>
      </c>
      <c r="K608">
        <f t="shared" si="128"/>
        <v>26.878288646869169</v>
      </c>
      <c r="L608">
        <v>1.38</v>
      </c>
      <c r="M608">
        <f t="shared" si="127"/>
        <v>0.21963382146681557</v>
      </c>
      <c r="N608">
        <f t="shared" si="129"/>
        <v>0.15154733681210272</v>
      </c>
      <c r="S608" s="1" t="s">
        <v>26</v>
      </c>
      <c r="T608">
        <v>2</v>
      </c>
      <c r="U608">
        <f t="shared" si="131"/>
        <v>5</v>
      </c>
      <c r="V608">
        <f t="shared" si="132"/>
        <v>11.5764</v>
      </c>
      <c r="W608">
        <f>SUM(N631:N632)/2</f>
        <v>6.2663279968856497E-2</v>
      </c>
      <c r="X608">
        <f t="shared" si="133"/>
        <v>0.72541519423147038</v>
      </c>
      <c r="Y608">
        <f t="shared" si="134"/>
        <v>2.3110490752539756</v>
      </c>
      <c r="Z608">
        <v>2</v>
      </c>
      <c r="AA608">
        <f t="shared" si="135"/>
        <v>0.2</v>
      </c>
      <c r="AB608">
        <f t="shared" si="136"/>
        <v>8.3333333333333339</v>
      </c>
      <c r="AC608">
        <f t="shared" si="137"/>
        <v>15.64438240858731</v>
      </c>
    </row>
    <row r="609" spans="1:29">
      <c r="A609" t="s">
        <v>60</v>
      </c>
      <c r="B609" t="s">
        <v>19</v>
      </c>
      <c r="C609">
        <v>1</v>
      </c>
      <c r="D609">
        <v>2</v>
      </c>
      <c r="E609" t="s">
        <v>25</v>
      </c>
      <c r="F609">
        <v>5.55</v>
      </c>
      <c r="G609" s="1" t="s">
        <v>30</v>
      </c>
      <c r="H609">
        <v>15</v>
      </c>
      <c r="I609">
        <v>3.25</v>
      </c>
      <c r="J609">
        <f t="shared" si="130"/>
        <v>1.625</v>
      </c>
      <c r="K609">
        <f>PI()*(J609*J609)</f>
        <v>8.2957681008855477</v>
      </c>
      <c r="L609">
        <v>0.9</v>
      </c>
      <c r="M609">
        <f t="shared" si="127"/>
        <v>0.14323944878270581</v>
      </c>
      <c r="N609">
        <f>PI()*(M609*M609)</f>
        <v>6.4457751952217604E-2</v>
      </c>
      <c r="S609" s="1" t="s">
        <v>30</v>
      </c>
      <c r="T609">
        <v>4</v>
      </c>
      <c r="U609">
        <f t="shared" si="131"/>
        <v>10</v>
      </c>
      <c r="V609">
        <f t="shared" si="132"/>
        <v>23.152799999999999</v>
      </c>
      <c r="W609">
        <f>SUM(N633:N636)/4</f>
        <v>9.6929339216541552E-2</v>
      </c>
      <c r="X609">
        <f t="shared" si="133"/>
        <v>2.2441856050127433</v>
      </c>
      <c r="Y609">
        <f t="shared" si="134"/>
        <v>7.1495925483855594</v>
      </c>
      <c r="Z609">
        <v>3</v>
      </c>
      <c r="AA609">
        <f t="shared" si="135"/>
        <v>0.3</v>
      </c>
      <c r="AB609">
        <f t="shared" si="136"/>
        <v>12.5</v>
      </c>
      <c r="AC609">
        <f t="shared" si="137"/>
        <v>29.649592548385559</v>
      </c>
    </row>
    <row r="610" spans="1:29">
      <c r="A610" t="s">
        <v>60</v>
      </c>
      <c r="B610" t="s">
        <v>19</v>
      </c>
      <c r="C610">
        <v>1</v>
      </c>
      <c r="D610">
        <v>3</v>
      </c>
      <c r="E610" t="s">
        <v>20</v>
      </c>
      <c r="F610">
        <v>11.25</v>
      </c>
      <c r="G610" s="1" t="s">
        <v>33</v>
      </c>
      <c r="H610">
        <v>16</v>
      </c>
      <c r="I610">
        <v>6</v>
      </c>
      <c r="J610">
        <f t="shared" si="130"/>
        <v>3</v>
      </c>
      <c r="K610">
        <f t="shared" si="128"/>
        <v>28.274333882308138</v>
      </c>
      <c r="L610">
        <v>1.05</v>
      </c>
      <c r="M610">
        <f t="shared" si="127"/>
        <v>0.16711269024649011</v>
      </c>
      <c r="N610">
        <f t="shared" si="129"/>
        <v>8.7734162379407316E-2</v>
      </c>
      <c r="S610" s="1" t="s">
        <v>58</v>
      </c>
      <c r="T610">
        <v>2</v>
      </c>
      <c r="U610">
        <f t="shared" si="131"/>
        <v>5</v>
      </c>
      <c r="V610">
        <f t="shared" si="132"/>
        <v>11.5764</v>
      </c>
      <c r="W610">
        <f>SUM(N637:N638)/2</f>
        <v>4.0556658373392236E-2</v>
      </c>
      <c r="X610">
        <f t="shared" si="133"/>
        <v>0.46950009999373787</v>
      </c>
      <c r="Y610">
        <f t="shared" si="134"/>
        <v>1.4957472362730189</v>
      </c>
      <c r="Z610">
        <v>2</v>
      </c>
      <c r="AA610">
        <f t="shared" si="135"/>
        <v>0.2</v>
      </c>
      <c r="AB610">
        <f t="shared" si="136"/>
        <v>8.3333333333333339</v>
      </c>
      <c r="AC610">
        <f t="shared" si="137"/>
        <v>14.829080569606353</v>
      </c>
    </row>
    <row r="611" spans="1:29">
      <c r="A611" t="s">
        <v>60</v>
      </c>
      <c r="B611" t="s">
        <v>19</v>
      </c>
      <c r="C611">
        <v>1</v>
      </c>
      <c r="D611">
        <v>3</v>
      </c>
      <c r="E611" t="s">
        <v>23</v>
      </c>
      <c r="F611">
        <v>6.35</v>
      </c>
      <c r="G611" s="1" t="s">
        <v>26</v>
      </c>
      <c r="H611">
        <v>15</v>
      </c>
      <c r="I611">
        <v>4.9000000000000004</v>
      </c>
      <c r="J611">
        <f t="shared" si="130"/>
        <v>2.4500000000000002</v>
      </c>
      <c r="K611">
        <f t="shared" ref="K611:K617" si="138">PI()*(J611*J611)</f>
        <v>18.857409903172737</v>
      </c>
      <c r="L611">
        <v>0.93</v>
      </c>
      <c r="M611">
        <f t="shared" si="127"/>
        <v>0.14801409707546268</v>
      </c>
      <c r="N611">
        <f t="shared" ref="N611:N617" si="139">PI()*(M611*M611)</f>
        <v>6.8826555140090145E-2</v>
      </c>
      <c r="S611" s="1" t="s">
        <v>41</v>
      </c>
      <c r="T611">
        <v>3</v>
      </c>
      <c r="U611">
        <f t="shared" si="131"/>
        <v>7.5</v>
      </c>
      <c r="V611">
        <f t="shared" si="132"/>
        <v>17.364599999999999</v>
      </c>
      <c r="W611">
        <f>SUM(N639:N641)/3</f>
        <v>0.22680109907072057</v>
      </c>
      <c r="X611">
        <f t="shared" si="133"/>
        <v>3.9383103649234346</v>
      </c>
      <c r="Y611">
        <f t="shared" si="134"/>
        <v>12.546785067773532</v>
      </c>
      <c r="Z611">
        <v>2</v>
      </c>
      <c r="AA611">
        <f t="shared" si="135"/>
        <v>0.2</v>
      </c>
      <c r="AB611">
        <f t="shared" si="136"/>
        <v>8.3333333333333339</v>
      </c>
      <c r="AC611">
        <f t="shared" si="137"/>
        <v>28.380118401106866</v>
      </c>
    </row>
    <row r="612" spans="1:29">
      <c r="A612" t="s">
        <v>60</v>
      </c>
      <c r="B612" t="s">
        <v>19</v>
      </c>
      <c r="C612">
        <v>1</v>
      </c>
      <c r="D612">
        <v>3</v>
      </c>
      <c r="E612" t="s">
        <v>25</v>
      </c>
      <c r="F612">
        <v>4.5999999999999996</v>
      </c>
      <c r="G612" s="1" t="s">
        <v>30</v>
      </c>
      <c r="H612">
        <v>18.5</v>
      </c>
      <c r="I612">
        <v>13.25</v>
      </c>
      <c r="J612">
        <f t="shared" si="130"/>
        <v>6.625</v>
      </c>
      <c r="K612">
        <f t="shared" si="138"/>
        <v>137.88646506146452</v>
      </c>
      <c r="L612">
        <v>1.25</v>
      </c>
      <c r="M612">
        <f t="shared" si="127"/>
        <v>0.19894367886486919</v>
      </c>
      <c r="N612">
        <f t="shared" si="139"/>
        <v>0.12433979929054326</v>
      </c>
      <c r="S612" s="3" t="s">
        <v>154</v>
      </c>
      <c r="T612">
        <f>SUM(T603:T611)</f>
        <v>40</v>
      </c>
      <c r="U612">
        <f>T612/40*100</f>
        <v>100</v>
      </c>
      <c r="V612">
        <f>U612*231.528/100</f>
        <v>231.52799999999999</v>
      </c>
      <c r="X612">
        <f>SUM(X603:X611)</f>
        <v>31.389303653775382</v>
      </c>
      <c r="Y612">
        <f>X612/31.389*100</f>
        <v>100.00096738913436</v>
      </c>
      <c r="AA612">
        <f>SUM(AA603:AA611)</f>
        <v>2.4000000000000004</v>
      </c>
      <c r="AB612">
        <f>AA612/2.4*100</f>
        <v>100.00000000000003</v>
      </c>
      <c r="AC612">
        <f>AB612+Y612+U612</f>
        <v>300.00096738913442</v>
      </c>
    </row>
    <row r="613" spans="1:29">
      <c r="A613" t="s">
        <v>60</v>
      </c>
      <c r="B613" t="s">
        <v>19</v>
      </c>
      <c r="C613">
        <v>1</v>
      </c>
      <c r="D613">
        <v>3</v>
      </c>
      <c r="E613" t="s">
        <v>29</v>
      </c>
      <c r="F613">
        <v>5.85</v>
      </c>
      <c r="G613" s="1" t="s">
        <v>58</v>
      </c>
      <c r="H613">
        <v>6</v>
      </c>
      <c r="I613">
        <v>2.15</v>
      </c>
      <c r="J613">
        <f t="shared" si="130"/>
        <v>1.075</v>
      </c>
      <c r="K613">
        <f t="shared" si="138"/>
        <v>3.6305030103047042</v>
      </c>
      <c r="L613">
        <v>0.75</v>
      </c>
      <c r="M613">
        <f t="shared" si="127"/>
        <v>0.1193662073189215</v>
      </c>
      <c r="N613">
        <f t="shared" si="139"/>
        <v>4.4762327744595563E-2</v>
      </c>
    </row>
    <row r="614" spans="1:29">
      <c r="A614" t="s">
        <v>60</v>
      </c>
      <c r="B614" t="s">
        <v>19</v>
      </c>
      <c r="C614">
        <v>1</v>
      </c>
      <c r="D614">
        <v>4</v>
      </c>
      <c r="E614" t="s">
        <v>23</v>
      </c>
      <c r="F614">
        <v>3.9</v>
      </c>
      <c r="G614" s="1" t="s">
        <v>35</v>
      </c>
      <c r="H614">
        <v>23</v>
      </c>
      <c r="I614">
        <v>12.5</v>
      </c>
      <c r="J614">
        <f t="shared" si="130"/>
        <v>6.25</v>
      </c>
      <c r="K614">
        <f t="shared" si="138"/>
        <v>122.7184630308513</v>
      </c>
      <c r="L614">
        <v>2.35</v>
      </c>
      <c r="M614">
        <f t="shared" ref="M614:M640" si="140">(L614/PI())/2</f>
        <v>0.37401411626595404</v>
      </c>
      <c r="N614">
        <f t="shared" si="139"/>
        <v>0.43946658661249605</v>
      </c>
    </row>
    <row r="615" spans="1:29">
      <c r="A615" t="s">
        <v>60</v>
      </c>
      <c r="B615" t="s">
        <v>19</v>
      </c>
      <c r="C615">
        <v>1</v>
      </c>
      <c r="D615">
        <v>4</v>
      </c>
      <c r="E615" t="s">
        <v>20</v>
      </c>
      <c r="F615">
        <v>9.15</v>
      </c>
      <c r="G615" s="1" t="s">
        <v>35</v>
      </c>
      <c r="H615">
        <v>22.3</v>
      </c>
      <c r="I615">
        <v>9.5</v>
      </c>
      <c r="J615">
        <f t="shared" si="130"/>
        <v>4.75</v>
      </c>
      <c r="K615">
        <f t="shared" si="138"/>
        <v>70.882184246619701</v>
      </c>
      <c r="L615">
        <v>2.02</v>
      </c>
      <c r="M615">
        <f t="shared" si="140"/>
        <v>0.32149298504562862</v>
      </c>
      <c r="N615">
        <f t="shared" si="139"/>
        <v>0.32470791489608491</v>
      </c>
    </row>
    <row r="616" spans="1:29">
      <c r="A616" t="s">
        <v>60</v>
      </c>
      <c r="B616" t="s">
        <v>19</v>
      </c>
      <c r="C616">
        <v>1</v>
      </c>
      <c r="D616">
        <v>4</v>
      </c>
      <c r="E616" t="s">
        <v>29</v>
      </c>
      <c r="F616">
        <v>9.85</v>
      </c>
      <c r="G616" s="1" t="s">
        <v>35</v>
      </c>
      <c r="H616">
        <v>21</v>
      </c>
      <c r="I616">
        <v>6</v>
      </c>
      <c r="J616">
        <f t="shared" si="130"/>
        <v>3</v>
      </c>
      <c r="K616">
        <f t="shared" si="138"/>
        <v>28.274333882308138</v>
      </c>
      <c r="L616">
        <v>1.52</v>
      </c>
      <c r="M616">
        <f t="shared" si="140"/>
        <v>0.24191551349968093</v>
      </c>
      <c r="N616">
        <f t="shared" si="139"/>
        <v>0.18385579025975751</v>
      </c>
    </row>
    <row r="617" spans="1:29">
      <c r="A617" t="s">
        <v>60</v>
      </c>
      <c r="B617" t="s">
        <v>19</v>
      </c>
      <c r="C617">
        <v>1</v>
      </c>
      <c r="D617">
        <v>4</v>
      </c>
      <c r="E617" t="s">
        <v>25</v>
      </c>
      <c r="F617">
        <v>7.4</v>
      </c>
      <c r="G617" s="1" t="s">
        <v>58</v>
      </c>
      <c r="H617">
        <v>19</v>
      </c>
      <c r="I617">
        <v>9.8000000000000007</v>
      </c>
      <c r="J617">
        <f t="shared" si="130"/>
        <v>4.9000000000000004</v>
      </c>
      <c r="K617">
        <f t="shared" si="138"/>
        <v>75.429639612690949</v>
      </c>
      <c r="L617">
        <v>1.25</v>
      </c>
      <c r="M617">
        <f>(L617/PI())/2</f>
        <v>0.19894367886486919</v>
      </c>
      <c r="N617">
        <f t="shared" si="139"/>
        <v>0.12433979929054326</v>
      </c>
    </row>
    <row r="618" spans="1:29">
      <c r="A618" t="s">
        <v>60</v>
      </c>
      <c r="B618" t="s">
        <v>19</v>
      </c>
      <c r="C618">
        <v>1</v>
      </c>
      <c r="D618">
        <v>5</v>
      </c>
      <c r="E618" t="s">
        <v>29</v>
      </c>
      <c r="F618">
        <v>9.1999999999999993</v>
      </c>
      <c r="G618" s="1" t="s">
        <v>32</v>
      </c>
      <c r="H618">
        <v>20.5</v>
      </c>
      <c r="I618">
        <v>4</v>
      </c>
      <c r="J618">
        <f t="shared" si="130"/>
        <v>2</v>
      </c>
      <c r="K618">
        <f t="shared" si="128"/>
        <v>12.566370614359172</v>
      </c>
      <c r="L618">
        <v>1.25</v>
      </c>
      <c r="M618">
        <f>(L618/PI())/2</f>
        <v>0.19894367886486919</v>
      </c>
      <c r="N618">
        <f t="shared" si="129"/>
        <v>0.12433979929054326</v>
      </c>
    </row>
    <row r="619" spans="1:29">
      <c r="A619" t="s">
        <v>60</v>
      </c>
      <c r="B619" t="s">
        <v>19</v>
      </c>
      <c r="C619">
        <v>1</v>
      </c>
      <c r="D619">
        <v>5</v>
      </c>
      <c r="E619" t="s">
        <v>25</v>
      </c>
      <c r="F619">
        <v>4.4000000000000004</v>
      </c>
      <c r="G619" s="1" t="s">
        <v>24</v>
      </c>
      <c r="H619">
        <v>19</v>
      </c>
      <c r="I619">
        <v>3.6</v>
      </c>
      <c r="J619">
        <f t="shared" si="130"/>
        <v>1.8</v>
      </c>
      <c r="K619">
        <f t="shared" si="128"/>
        <v>10.178760197630931</v>
      </c>
      <c r="L619">
        <v>1.22</v>
      </c>
      <c r="M619">
        <f t="shared" si="140"/>
        <v>0.19416903057211232</v>
      </c>
      <c r="N619">
        <f t="shared" si="129"/>
        <v>0.11844310864898851</v>
      </c>
    </row>
    <row r="620" spans="1:29">
      <c r="A620" t="s">
        <v>60</v>
      </c>
      <c r="B620" t="s">
        <v>19</v>
      </c>
      <c r="C620">
        <v>1</v>
      </c>
      <c r="D620">
        <v>5</v>
      </c>
      <c r="E620" t="s">
        <v>23</v>
      </c>
      <c r="F620">
        <v>3.6</v>
      </c>
      <c r="G620" s="1" t="s">
        <v>24</v>
      </c>
      <c r="H620">
        <v>20</v>
      </c>
      <c r="I620">
        <v>4.2699999999999996</v>
      </c>
      <c r="J620">
        <f t="shared" si="130"/>
        <v>2.1349999999999998</v>
      </c>
      <c r="K620">
        <f t="shared" si="128"/>
        <v>14.320086173409333</v>
      </c>
      <c r="L620">
        <v>1.47</v>
      </c>
      <c r="M620">
        <f t="shared" si="140"/>
        <v>0.23395776634508614</v>
      </c>
      <c r="N620">
        <f t="shared" si="129"/>
        <v>0.1719589582636383</v>
      </c>
      <c r="S620" s="4"/>
    </row>
    <row r="621" spans="1:29">
      <c r="A621" t="s">
        <v>60</v>
      </c>
      <c r="B621" t="s">
        <v>19</v>
      </c>
      <c r="C621">
        <v>1</v>
      </c>
      <c r="D621">
        <v>5</v>
      </c>
      <c r="E621" t="s">
        <v>20</v>
      </c>
      <c r="F621">
        <v>10.4</v>
      </c>
      <c r="G621" s="1" t="s">
        <v>24</v>
      </c>
      <c r="H621">
        <v>20</v>
      </c>
      <c r="I621">
        <v>2.5</v>
      </c>
      <c r="J621">
        <f t="shared" si="130"/>
        <v>1.25</v>
      </c>
      <c r="K621">
        <f>PI()*(J621*J621)</f>
        <v>4.908738521234052</v>
      </c>
      <c r="L621">
        <v>1.54</v>
      </c>
      <c r="M621">
        <f t="shared" si="140"/>
        <v>0.24509861236151884</v>
      </c>
      <c r="N621">
        <f>PI()*(M621*M621)</f>
        <v>0.18872593151836953</v>
      </c>
    </row>
    <row r="622" spans="1:29">
      <c r="A622" t="s">
        <v>60</v>
      </c>
      <c r="B622" t="s">
        <v>19</v>
      </c>
      <c r="C622">
        <v>2</v>
      </c>
      <c r="D622">
        <v>1</v>
      </c>
      <c r="E622" t="s">
        <v>25</v>
      </c>
      <c r="F622">
        <v>2.2999999999999998</v>
      </c>
      <c r="G622" s="1" t="s">
        <v>33</v>
      </c>
      <c r="H622">
        <v>22</v>
      </c>
      <c r="I622">
        <v>5.25</v>
      </c>
      <c r="J622">
        <f t="shared" si="130"/>
        <v>2.625</v>
      </c>
      <c r="K622">
        <f t="shared" si="128"/>
        <v>21.647536878642168</v>
      </c>
      <c r="L622">
        <v>1.1000000000000001</v>
      </c>
      <c r="M622">
        <f t="shared" ref="M622:M627" si="141">(L622/PI())/2</f>
        <v>0.17507043740108488</v>
      </c>
      <c r="N622">
        <f t="shared" si="129"/>
        <v>9.6288740570596693E-2</v>
      </c>
    </row>
    <row r="623" spans="1:29">
      <c r="A623" t="s">
        <v>60</v>
      </c>
      <c r="B623" t="s">
        <v>19</v>
      </c>
      <c r="C623">
        <v>2</v>
      </c>
      <c r="D623">
        <v>1</v>
      </c>
      <c r="E623" t="s">
        <v>23</v>
      </c>
      <c r="F623">
        <v>5.4</v>
      </c>
      <c r="G623" s="1" t="s">
        <v>33</v>
      </c>
      <c r="H623">
        <v>23</v>
      </c>
      <c r="I623">
        <v>3.85</v>
      </c>
      <c r="J623">
        <f t="shared" si="130"/>
        <v>1.925</v>
      </c>
      <c r="K623">
        <f t="shared" si="128"/>
        <v>11.641564276958679</v>
      </c>
      <c r="L623">
        <v>1.32</v>
      </c>
      <c r="M623">
        <f t="shared" si="141"/>
        <v>0.21008452488130186</v>
      </c>
      <c r="N623">
        <f t="shared" si="129"/>
        <v>0.13865578642165921</v>
      </c>
    </row>
    <row r="624" spans="1:29">
      <c r="A624" t="s">
        <v>60</v>
      </c>
      <c r="B624" t="s">
        <v>19</v>
      </c>
      <c r="C624">
        <v>2</v>
      </c>
      <c r="D624">
        <v>1</v>
      </c>
      <c r="E624" t="s">
        <v>20</v>
      </c>
      <c r="F624">
        <v>6.1</v>
      </c>
      <c r="G624" s="1" t="s">
        <v>33</v>
      </c>
      <c r="H624">
        <v>23</v>
      </c>
      <c r="I624">
        <v>5.75</v>
      </c>
      <c r="J624">
        <f t="shared" si="130"/>
        <v>2.875</v>
      </c>
      <c r="K624">
        <f t="shared" si="128"/>
        <v>25.967226777328133</v>
      </c>
      <c r="L624">
        <v>0.42</v>
      </c>
      <c r="M624">
        <f t="shared" si="141"/>
        <v>6.6845076098596037E-2</v>
      </c>
      <c r="N624">
        <f t="shared" si="129"/>
        <v>1.4037465980705167E-2</v>
      </c>
    </row>
    <row r="625" spans="1:16">
      <c r="A625" t="s">
        <v>60</v>
      </c>
      <c r="B625" t="s">
        <v>19</v>
      </c>
      <c r="C625">
        <v>2</v>
      </c>
      <c r="D625">
        <v>1</v>
      </c>
      <c r="E625" t="s">
        <v>29</v>
      </c>
      <c r="F625">
        <v>3.9</v>
      </c>
      <c r="G625" s="1" t="s">
        <v>33</v>
      </c>
      <c r="H625">
        <v>21</v>
      </c>
      <c r="I625">
        <v>7.25</v>
      </c>
      <c r="J625">
        <f t="shared" si="130"/>
        <v>3.625</v>
      </c>
      <c r="K625">
        <f t="shared" si="128"/>
        <v>41.282490963578375</v>
      </c>
      <c r="L625">
        <v>1.55</v>
      </c>
      <c r="M625">
        <f t="shared" si="141"/>
        <v>0.2466901617924378</v>
      </c>
      <c r="N625">
        <f t="shared" si="129"/>
        <v>0.19118487538913931</v>
      </c>
    </row>
    <row r="626" spans="1:16">
      <c r="A626" t="s">
        <v>60</v>
      </c>
      <c r="B626" t="s">
        <v>19</v>
      </c>
      <c r="C626">
        <v>2</v>
      </c>
      <c r="D626">
        <v>2</v>
      </c>
      <c r="E626" t="s">
        <v>25</v>
      </c>
      <c r="F626">
        <v>11.4</v>
      </c>
      <c r="G626" s="1" t="s">
        <v>33</v>
      </c>
      <c r="H626">
        <v>22</v>
      </c>
      <c r="I626">
        <v>8.5</v>
      </c>
      <c r="J626">
        <f t="shared" si="130"/>
        <v>4.25</v>
      </c>
      <c r="K626">
        <f t="shared" si="128"/>
        <v>56.745017305465637</v>
      </c>
      <c r="L626">
        <v>2.2000000000000002</v>
      </c>
      <c r="M626">
        <f t="shared" si="141"/>
        <v>0.35014087480216977</v>
      </c>
      <c r="N626">
        <f t="shared" si="129"/>
        <v>0.38515496228238677</v>
      </c>
    </row>
    <row r="627" spans="1:16">
      <c r="A627" t="s">
        <v>60</v>
      </c>
      <c r="B627" t="s">
        <v>19</v>
      </c>
      <c r="C627">
        <v>2</v>
      </c>
      <c r="D627">
        <v>2</v>
      </c>
      <c r="E627" t="s">
        <v>23</v>
      </c>
      <c r="F627">
        <v>17.899999999999999</v>
      </c>
      <c r="G627" s="1" t="s">
        <v>33</v>
      </c>
      <c r="H627">
        <v>20</v>
      </c>
      <c r="I627">
        <v>8</v>
      </c>
      <c r="J627">
        <f t="shared" si="130"/>
        <v>4</v>
      </c>
      <c r="K627">
        <f t="shared" si="128"/>
        <v>50.26548245743669</v>
      </c>
      <c r="L627">
        <v>1.6</v>
      </c>
      <c r="M627">
        <f t="shared" si="141"/>
        <v>0.25464790894703254</v>
      </c>
      <c r="N627">
        <f t="shared" si="129"/>
        <v>0.20371832715762603</v>
      </c>
    </row>
    <row r="628" spans="1:16">
      <c r="A628" t="s">
        <v>60</v>
      </c>
      <c r="B628" t="s">
        <v>19</v>
      </c>
      <c r="C628">
        <v>2</v>
      </c>
      <c r="D628">
        <v>2</v>
      </c>
      <c r="E628" t="s">
        <v>20</v>
      </c>
      <c r="F628">
        <v>9.1</v>
      </c>
      <c r="G628" s="1" t="s">
        <v>33</v>
      </c>
      <c r="H628">
        <v>14</v>
      </c>
      <c r="I628">
        <v>2.5</v>
      </c>
      <c r="J628">
        <f t="shared" si="130"/>
        <v>1.25</v>
      </c>
      <c r="K628">
        <f t="shared" si="128"/>
        <v>4.908738521234052</v>
      </c>
      <c r="L628">
        <v>0.81</v>
      </c>
      <c r="M628">
        <f t="shared" si="140"/>
        <v>0.12891550390443524</v>
      </c>
      <c r="N628">
        <f t="shared" si="129"/>
        <v>5.2210779081296281E-2</v>
      </c>
    </row>
    <row r="629" spans="1:16">
      <c r="A629" t="s">
        <v>60</v>
      </c>
      <c r="B629" t="s">
        <v>19</v>
      </c>
      <c r="C629">
        <v>2</v>
      </c>
      <c r="D629">
        <v>2</v>
      </c>
      <c r="E629" t="s">
        <v>29</v>
      </c>
      <c r="F629">
        <v>6.5</v>
      </c>
      <c r="G629" s="1" t="s">
        <v>35</v>
      </c>
      <c r="H629">
        <v>19</v>
      </c>
      <c r="I629">
        <v>7.5</v>
      </c>
      <c r="J629">
        <f t="shared" si="130"/>
        <v>3.75</v>
      </c>
      <c r="K629">
        <f>PI()*(J629*J629)</f>
        <v>44.178646691106465</v>
      </c>
      <c r="L629">
        <v>1</v>
      </c>
      <c r="M629">
        <f t="shared" si="140"/>
        <v>0.15915494309189535</v>
      </c>
      <c r="N629">
        <f>PI()*(M629*M629)</f>
        <v>7.9577471545947673E-2</v>
      </c>
    </row>
    <row r="630" spans="1:16">
      <c r="A630" t="s">
        <v>60</v>
      </c>
      <c r="B630" t="s">
        <v>19</v>
      </c>
      <c r="C630">
        <v>2</v>
      </c>
      <c r="D630">
        <v>3</v>
      </c>
      <c r="E630" t="s">
        <v>25</v>
      </c>
      <c r="F630">
        <v>2.1</v>
      </c>
      <c r="G630" s="1" t="s">
        <v>35</v>
      </c>
      <c r="H630">
        <v>18</v>
      </c>
      <c r="I630">
        <v>5.75</v>
      </c>
      <c r="J630">
        <f t="shared" si="130"/>
        <v>2.875</v>
      </c>
      <c r="K630">
        <f>PI()*(J630*J630)</f>
        <v>25.967226777328133</v>
      </c>
      <c r="L630">
        <v>1.03</v>
      </c>
      <c r="M630">
        <f t="shared" si="140"/>
        <v>0.16392959138465221</v>
      </c>
      <c r="N630">
        <f>PI()*(M630*M630)</f>
        <v>8.4423739563095887E-2</v>
      </c>
    </row>
    <row r="631" spans="1:16">
      <c r="A631" t="s">
        <v>60</v>
      </c>
      <c r="B631" t="s">
        <v>19</v>
      </c>
      <c r="C631">
        <v>2</v>
      </c>
      <c r="D631">
        <v>3</v>
      </c>
      <c r="E631" t="s">
        <v>29</v>
      </c>
      <c r="F631">
        <v>3.25</v>
      </c>
      <c r="G631" s="1" t="s">
        <v>35</v>
      </c>
      <c r="H631">
        <v>18</v>
      </c>
      <c r="I631">
        <v>6.75</v>
      </c>
      <c r="J631">
        <f t="shared" si="130"/>
        <v>3.375</v>
      </c>
      <c r="K631">
        <f>PI()*(J631*J631)</f>
        <v>35.784703819796235</v>
      </c>
      <c r="L631">
        <v>0.95</v>
      </c>
      <c r="M631">
        <f t="shared" si="140"/>
        <v>0.15119719593730058</v>
      </c>
      <c r="N631">
        <f>PI()*(M631*M631)</f>
        <v>7.1818668070217778E-2</v>
      </c>
    </row>
    <row r="632" spans="1:16">
      <c r="A632" t="s">
        <v>60</v>
      </c>
      <c r="B632" t="s">
        <v>19</v>
      </c>
      <c r="C632">
        <v>2</v>
      </c>
      <c r="D632">
        <v>3</v>
      </c>
      <c r="E632" t="s">
        <v>23</v>
      </c>
      <c r="F632">
        <v>7.04</v>
      </c>
      <c r="G632" s="1" t="s">
        <v>41</v>
      </c>
      <c r="H632">
        <v>7</v>
      </c>
      <c r="I632">
        <v>3.25</v>
      </c>
      <c r="J632">
        <f t="shared" si="130"/>
        <v>1.625</v>
      </c>
      <c r="K632">
        <f>PI()*(J632*J632)</f>
        <v>8.2957681008855477</v>
      </c>
      <c r="L632">
        <v>0.82</v>
      </c>
      <c r="M632">
        <f>(L632/PI())/2</f>
        <v>0.13050705333535417</v>
      </c>
      <c r="N632">
        <f>PI()*(M632*M632)</f>
        <v>5.3507891867495209E-2</v>
      </c>
    </row>
    <row r="633" spans="1:16">
      <c r="A633" t="s">
        <v>60</v>
      </c>
      <c r="B633" t="s">
        <v>19</v>
      </c>
      <c r="C633">
        <v>2</v>
      </c>
      <c r="D633">
        <v>3</v>
      </c>
      <c r="E633" t="s">
        <v>20</v>
      </c>
      <c r="F633">
        <v>9.5</v>
      </c>
      <c r="G633" s="1" t="s">
        <v>41</v>
      </c>
      <c r="H633">
        <v>7.5</v>
      </c>
      <c r="I633">
        <v>1.4</v>
      </c>
      <c r="J633">
        <f t="shared" si="130"/>
        <v>0.7</v>
      </c>
      <c r="K633">
        <f>PI()*(J633*J633)</f>
        <v>1.5393804002589984</v>
      </c>
      <c r="L633">
        <v>0.59</v>
      </c>
      <c r="M633">
        <f>(L633/PI())/2</f>
        <v>9.3901416424218245E-2</v>
      </c>
      <c r="N633">
        <f>PI()*(M633*M633)</f>
        <v>2.770091784514438E-2</v>
      </c>
    </row>
    <row r="634" spans="1:16">
      <c r="A634" t="s">
        <v>60</v>
      </c>
      <c r="B634" t="s">
        <v>19</v>
      </c>
      <c r="C634">
        <v>2</v>
      </c>
      <c r="D634">
        <v>4</v>
      </c>
      <c r="E634" t="s">
        <v>25</v>
      </c>
      <c r="F634">
        <v>0.6</v>
      </c>
      <c r="G634" s="1" t="s">
        <v>33</v>
      </c>
      <c r="H634">
        <v>17</v>
      </c>
      <c r="I634">
        <v>4</v>
      </c>
      <c r="J634">
        <f t="shared" si="130"/>
        <v>2</v>
      </c>
      <c r="K634">
        <f t="shared" si="128"/>
        <v>12.566370614359172</v>
      </c>
      <c r="L634">
        <v>1.71</v>
      </c>
      <c r="M634">
        <f t="shared" si="140"/>
        <v>0.27215495268714102</v>
      </c>
      <c r="N634">
        <f t="shared" si="129"/>
        <v>0.23269248454750557</v>
      </c>
    </row>
    <row r="635" spans="1:16">
      <c r="A635" t="s">
        <v>60</v>
      </c>
      <c r="B635" t="s">
        <v>19</v>
      </c>
      <c r="C635">
        <v>2</v>
      </c>
      <c r="D635">
        <v>4</v>
      </c>
      <c r="E635" t="s">
        <v>23</v>
      </c>
      <c r="F635">
        <v>4.5999999999999996</v>
      </c>
      <c r="G635" s="1" t="s">
        <v>24</v>
      </c>
      <c r="H635">
        <v>19</v>
      </c>
      <c r="I635">
        <v>2.25</v>
      </c>
      <c r="J635">
        <f t="shared" ref="J635:J661" si="142">I635/2</f>
        <v>1.125</v>
      </c>
      <c r="K635">
        <f t="shared" ref="K635:K641" si="143">PI()*(J635*J635)</f>
        <v>3.9760782021995817</v>
      </c>
      <c r="L635">
        <v>1.2</v>
      </c>
      <c r="M635">
        <f t="shared" si="140"/>
        <v>0.19098593171027439</v>
      </c>
      <c r="N635">
        <f t="shared" ref="N635:N641" si="144">PI()*(M635*M635)</f>
        <v>0.11459155902616464</v>
      </c>
    </row>
    <row r="636" spans="1:16">
      <c r="A636" t="s">
        <v>60</v>
      </c>
      <c r="B636" t="s">
        <v>19</v>
      </c>
      <c r="C636">
        <v>2</v>
      </c>
      <c r="D636">
        <v>4</v>
      </c>
      <c r="E636" t="s">
        <v>20</v>
      </c>
      <c r="F636">
        <v>14.5</v>
      </c>
      <c r="G636" s="1" t="s">
        <v>24</v>
      </c>
      <c r="H636">
        <v>23.5</v>
      </c>
      <c r="I636">
        <v>9</v>
      </c>
      <c r="J636">
        <f t="shared" si="142"/>
        <v>4.5</v>
      </c>
      <c r="K636">
        <f t="shared" si="143"/>
        <v>63.617251235193308</v>
      </c>
      <c r="L636">
        <v>0.4</v>
      </c>
      <c r="M636">
        <f t="shared" si="140"/>
        <v>6.3661977236758135E-2</v>
      </c>
      <c r="N636">
        <f t="shared" si="144"/>
        <v>1.2732395447351627E-2</v>
      </c>
    </row>
    <row r="637" spans="1:16">
      <c r="A637" t="s">
        <v>60</v>
      </c>
      <c r="B637" t="s">
        <v>19</v>
      </c>
      <c r="C637">
        <v>2</v>
      </c>
      <c r="D637">
        <v>4</v>
      </c>
      <c r="E637" t="s">
        <v>29</v>
      </c>
      <c r="F637">
        <v>8.77</v>
      </c>
      <c r="G637" s="1" t="s">
        <v>41</v>
      </c>
      <c r="H637">
        <v>7.5</v>
      </c>
      <c r="I637">
        <v>1.75</v>
      </c>
      <c r="J637">
        <f t="shared" si="142"/>
        <v>0.875</v>
      </c>
      <c r="K637">
        <f t="shared" si="143"/>
        <v>2.4052818754046852</v>
      </c>
      <c r="L637">
        <v>0.97</v>
      </c>
      <c r="M637">
        <f>(L637/PI())/2</f>
        <v>0.15438029479913848</v>
      </c>
      <c r="N637">
        <f t="shared" si="144"/>
        <v>7.4874442977582167E-2</v>
      </c>
    </row>
    <row r="638" spans="1:16">
      <c r="A638" t="s">
        <v>60</v>
      </c>
      <c r="B638" t="s">
        <v>19</v>
      </c>
      <c r="C638">
        <v>2</v>
      </c>
      <c r="D638">
        <v>5</v>
      </c>
      <c r="E638" t="s">
        <v>29</v>
      </c>
      <c r="F638">
        <v>10.4</v>
      </c>
      <c r="G638" s="1" t="s">
        <v>24</v>
      </c>
      <c r="H638">
        <v>21</v>
      </c>
      <c r="I638">
        <v>3.75</v>
      </c>
      <c r="J638">
        <f t="shared" si="142"/>
        <v>1.875</v>
      </c>
      <c r="K638">
        <f t="shared" si="143"/>
        <v>11.044661672776616</v>
      </c>
      <c r="L638">
        <v>0.28000000000000003</v>
      </c>
      <c r="M638">
        <f t="shared" si="140"/>
        <v>4.4563384065730703E-2</v>
      </c>
      <c r="N638">
        <f t="shared" si="144"/>
        <v>6.2388737692022998E-3</v>
      </c>
    </row>
    <row r="639" spans="1:16">
      <c r="A639" t="s">
        <v>60</v>
      </c>
      <c r="B639" t="s">
        <v>19</v>
      </c>
      <c r="C639">
        <v>2</v>
      </c>
      <c r="D639">
        <v>5</v>
      </c>
      <c r="E639" t="s">
        <v>25</v>
      </c>
      <c r="F639">
        <v>6.7</v>
      </c>
      <c r="G639" s="1" t="s">
        <v>35</v>
      </c>
      <c r="H639">
        <v>21</v>
      </c>
      <c r="I639">
        <v>12.5</v>
      </c>
      <c r="J639">
        <f t="shared" si="142"/>
        <v>6.25</v>
      </c>
      <c r="K639">
        <f t="shared" si="143"/>
        <v>122.7184630308513</v>
      </c>
      <c r="L639">
        <v>2.14</v>
      </c>
      <c r="M639">
        <f t="shared" si="140"/>
        <v>0.34059157821665603</v>
      </c>
      <c r="N639">
        <f t="shared" si="144"/>
        <v>0.364432988691822</v>
      </c>
    </row>
    <row r="640" spans="1:16">
      <c r="A640" t="s">
        <v>60</v>
      </c>
      <c r="B640" t="s">
        <v>19</v>
      </c>
      <c r="C640">
        <v>2</v>
      </c>
      <c r="D640">
        <v>5</v>
      </c>
      <c r="E640" t="s">
        <v>20</v>
      </c>
      <c r="F640">
        <v>3.77</v>
      </c>
      <c r="G640" s="1" t="s">
        <v>35</v>
      </c>
      <c r="H640">
        <v>14</v>
      </c>
      <c r="I640">
        <v>9</v>
      </c>
      <c r="J640">
        <f t="shared" si="142"/>
        <v>4.5</v>
      </c>
      <c r="K640">
        <f t="shared" si="143"/>
        <v>63.617251235193308</v>
      </c>
      <c r="L640">
        <v>0.41</v>
      </c>
      <c r="M640">
        <f t="shared" si="140"/>
        <v>6.5253526667677086E-2</v>
      </c>
      <c r="N640">
        <f t="shared" si="144"/>
        <v>1.3376972966873802E-2</v>
      </c>
      <c r="P640" s="13" t="s">
        <v>61</v>
      </c>
    </row>
    <row r="641" spans="1:29">
      <c r="A641" t="s">
        <v>60</v>
      </c>
      <c r="B641" t="s">
        <v>19</v>
      </c>
      <c r="C641">
        <v>2</v>
      </c>
      <c r="D641">
        <v>5</v>
      </c>
      <c r="E641" t="s">
        <v>23</v>
      </c>
      <c r="F641">
        <v>1.3</v>
      </c>
      <c r="G641" s="1" t="s">
        <v>36</v>
      </c>
      <c r="H641">
        <v>12</v>
      </c>
      <c r="I641">
        <v>9</v>
      </c>
      <c r="J641">
        <f t="shared" si="142"/>
        <v>4.5</v>
      </c>
      <c r="K641">
        <f t="shared" si="143"/>
        <v>63.617251235193308</v>
      </c>
      <c r="L641">
        <v>1.95</v>
      </c>
      <c r="M641">
        <f>(L641/PI())/2</f>
        <v>0.31035213902919589</v>
      </c>
      <c r="N641">
        <f t="shared" si="144"/>
        <v>0.30259333555346596</v>
      </c>
    </row>
    <row r="642" spans="1:29">
      <c r="A642" t="s">
        <v>62</v>
      </c>
      <c r="B642" t="s">
        <v>19</v>
      </c>
      <c r="C642">
        <v>2</v>
      </c>
      <c r="D642">
        <v>1</v>
      </c>
      <c r="E642" t="s">
        <v>25</v>
      </c>
      <c r="F642">
        <v>4.45</v>
      </c>
      <c r="G642" s="1" t="s">
        <v>32</v>
      </c>
      <c r="H642">
        <v>21.5</v>
      </c>
      <c r="I642">
        <f>(5.72+8.2)/2</f>
        <v>6.9599999999999991</v>
      </c>
      <c r="J642">
        <f t="shared" si="142"/>
        <v>3.4799999999999995</v>
      </c>
      <c r="K642">
        <f>PI() *(J642*J642)</f>
        <v>38.045943672033822</v>
      </c>
      <c r="L642">
        <v>1.44</v>
      </c>
      <c r="M642">
        <f>(L642/PI() )/2</f>
        <v>0.22918311805232927</v>
      </c>
      <c r="N642">
        <f>PI() *(M642*M642)</f>
        <v>0.16501184499767707</v>
      </c>
      <c r="P642" s="13" t="s">
        <v>159</v>
      </c>
      <c r="Q642">
        <f>SUM(F642:F781)</f>
        <v>607.94999999999993</v>
      </c>
      <c r="S642" s="13" t="s">
        <v>5</v>
      </c>
      <c r="T642" s="13" t="s">
        <v>12</v>
      </c>
      <c r="U642" s="13" t="s">
        <v>151</v>
      </c>
      <c r="V642" s="13" t="s">
        <v>152</v>
      </c>
      <c r="W642" s="13" t="s">
        <v>148</v>
      </c>
      <c r="X642" s="13" t="s">
        <v>149</v>
      </c>
      <c r="Y642" s="13" t="s">
        <v>150</v>
      </c>
      <c r="Z642" s="13" t="s">
        <v>14</v>
      </c>
      <c r="AA642" s="13" t="s">
        <v>15</v>
      </c>
      <c r="AB642" s="13" t="s">
        <v>153</v>
      </c>
      <c r="AC642" s="13" t="s">
        <v>17</v>
      </c>
    </row>
    <row r="643" spans="1:29">
      <c r="A643" t="s">
        <v>62</v>
      </c>
      <c r="B643" t="s">
        <v>19</v>
      </c>
      <c r="C643">
        <v>2</v>
      </c>
      <c r="D643">
        <v>1</v>
      </c>
      <c r="E643" t="s">
        <v>23</v>
      </c>
      <c r="F643">
        <v>5.9</v>
      </c>
      <c r="G643" s="1" t="s">
        <v>32</v>
      </c>
      <c r="H643">
        <v>15.5</v>
      </c>
      <c r="I643">
        <f>(7.3+5.2)/2</f>
        <v>6.25</v>
      </c>
      <c r="J643">
        <f t="shared" si="142"/>
        <v>3.125</v>
      </c>
      <c r="K643">
        <f>PI() *(J643*J643)</f>
        <v>30.679615757712824</v>
      </c>
      <c r="L643">
        <v>1.08</v>
      </c>
      <c r="M643">
        <f>(L643/PI() )/2</f>
        <v>0.17188733853924698</v>
      </c>
      <c r="N643">
        <f>PI() *(M643*M643)</f>
        <v>9.2819162811193373E-2</v>
      </c>
      <c r="P643" s="13" t="s">
        <v>160</v>
      </c>
      <c r="Q643">
        <f>Q642/140</f>
        <v>4.3424999999999994</v>
      </c>
      <c r="S643" t="s">
        <v>63</v>
      </c>
      <c r="T643">
        <v>3</v>
      </c>
      <c r="U643">
        <f>SUM(T643/140*100)</f>
        <v>2.1428571428571428</v>
      </c>
      <c r="V643">
        <f>U643*530.298/100</f>
        <v>11.363528571428571</v>
      </c>
      <c r="W643">
        <f>SUM(N642:N644)/3</f>
        <v>0.14967196106600325</v>
      </c>
      <c r="X643">
        <f>W643*V643</f>
        <v>1.7008016059152726</v>
      </c>
      <c r="Y643">
        <f>X643/37.047*100</f>
        <v>4.5909293759691012</v>
      </c>
      <c r="Z643">
        <v>2</v>
      </c>
      <c r="AA643">
        <f>Z643/35</f>
        <v>5.7142857142857141E-2</v>
      </c>
      <c r="AB643">
        <f>AA643/2.314*100</f>
        <v>2.4694406716878623</v>
      </c>
      <c r="AC643">
        <f>AB643+Y643+U643</f>
        <v>9.2032271905141059</v>
      </c>
    </row>
    <row r="644" spans="1:29">
      <c r="A644" t="s">
        <v>62</v>
      </c>
      <c r="B644" t="s">
        <v>19</v>
      </c>
      <c r="C644">
        <v>2</v>
      </c>
      <c r="D644">
        <v>1</v>
      </c>
      <c r="E644" t="s">
        <v>20</v>
      </c>
      <c r="F644">
        <v>3.4</v>
      </c>
      <c r="G644" s="1" t="s">
        <v>32</v>
      </c>
      <c r="H644">
        <v>19</v>
      </c>
      <c r="I644">
        <v>5.33</v>
      </c>
      <c r="J644">
        <f t="shared" si="142"/>
        <v>2.665</v>
      </c>
      <c r="K644">
        <f>PI() *(J644*J644)</f>
        <v>22.312297884141767</v>
      </c>
      <c r="L644">
        <v>1.55</v>
      </c>
      <c r="M644">
        <f>(L644/PI() )/2</f>
        <v>0.2466901617924378</v>
      </c>
      <c r="N644">
        <f>PI() *(M644*M644)</f>
        <v>0.19118487538913931</v>
      </c>
      <c r="P644" s="13" t="s">
        <v>27</v>
      </c>
      <c r="Q644">
        <f>Q643*Q643</f>
        <v>18.857306249999993</v>
      </c>
      <c r="S644" t="s">
        <v>22</v>
      </c>
      <c r="T644">
        <v>10</v>
      </c>
      <c r="U644">
        <f t="shared" ref="U644:U651" si="145">SUM(T644/140*100)</f>
        <v>7.1428571428571423</v>
      </c>
      <c r="V644">
        <f t="shared" ref="V644:V650" si="146">U644*530.298/100</f>
        <v>37.878428571428564</v>
      </c>
      <c r="W644">
        <f>SUM(N645:N654)/10</f>
        <v>5.3348736924403319E-2</v>
      </c>
      <c r="X644">
        <f t="shared" ref="X644:X650" si="147">W644*V644</f>
        <v>2.0207663209669446</v>
      </c>
      <c r="Y644">
        <f t="shared" ref="Y644:Y651" si="148">X644/37.047*100</f>
        <v>5.4546017787322727</v>
      </c>
      <c r="Z644">
        <v>8</v>
      </c>
      <c r="AA644">
        <f t="shared" ref="AA644:AA650" si="149">Z644/35</f>
        <v>0.22857142857142856</v>
      </c>
      <c r="AB644">
        <f t="shared" ref="AB644:AB651" si="150">AA644/2.314*100</f>
        <v>9.8777626867514492</v>
      </c>
      <c r="AC644">
        <f t="shared" ref="AC644:AC651" si="151">AB644+Y644+U644</f>
        <v>22.475221608340863</v>
      </c>
    </row>
    <row r="645" spans="1:29">
      <c r="A645" t="s">
        <v>62</v>
      </c>
      <c r="B645" t="s">
        <v>19</v>
      </c>
      <c r="C645">
        <v>2</v>
      </c>
      <c r="D645">
        <v>1</v>
      </c>
      <c r="E645" t="s">
        <v>29</v>
      </c>
      <c r="F645">
        <v>13.4</v>
      </c>
      <c r="G645" s="1" t="s">
        <v>35</v>
      </c>
      <c r="H645">
        <v>18</v>
      </c>
      <c r="I645">
        <v>11.45</v>
      </c>
      <c r="J645">
        <f t="shared" si="142"/>
        <v>5.7249999999999996</v>
      </c>
      <c r="K645">
        <f>PI() *(J645*J645)</f>
        <v>102.96766271681396</v>
      </c>
      <c r="L645">
        <v>1.46</v>
      </c>
      <c r="M645">
        <f>(L645/PI() )/2</f>
        <v>0.2323662169141672</v>
      </c>
      <c r="N645">
        <f>PI() *(M645*M645)</f>
        <v>0.16962733834734206</v>
      </c>
      <c r="P645" s="14" t="s">
        <v>152</v>
      </c>
      <c r="Q645">
        <f>10000/Q644</f>
        <v>530.2984353876102</v>
      </c>
      <c r="S645" s="1" t="s">
        <v>32</v>
      </c>
      <c r="T645">
        <v>39</v>
      </c>
      <c r="U645">
        <f t="shared" si="145"/>
        <v>27.857142857142858</v>
      </c>
      <c r="V645">
        <f t="shared" si="146"/>
        <v>147.72587142857142</v>
      </c>
      <c r="W645">
        <f>SUM(N655:N693)/39</f>
        <v>5.963290863894715E-2</v>
      </c>
      <c r="X645">
        <f t="shared" si="147"/>
        <v>8.8093233945088532</v>
      </c>
      <c r="Y645">
        <f t="shared" si="148"/>
        <v>23.778776674248533</v>
      </c>
      <c r="Z645">
        <v>18</v>
      </c>
      <c r="AA645">
        <f t="shared" si="149"/>
        <v>0.51428571428571423</v>
      </c>
      <c r="AB645">
        <f t="shared" si="150"/>
        <v>22.224966045190762</v>
      </c>
      <c r="AC645">
        <f t="shared" si="151"/>
        <v>73.860885576582149</v>
      </c>
    </row>
    <row r="646" spans="1:29">
      <c r="A646" t="s">
        <v>62</v>
      </c>
      <c r="B646" t="s">
        <v>19</v>
      </c>
      <c r="C646">
        <v>2</v>
      </c>
      <c r="D646">
        <v>2</v>
      </c>
      <c r="E646" t="s">
        <v>25</v>
      </c>
      <c r="F646">
        <v>1.45</v>
      </c>
      <c r="G646" s="1" t="s">
        <v>32</v>
      </c>
      <c r="H646">
        <v>19</v>
      </c>
      <c r="I646">
        <v>10.9</v>
      </c>
      <c r="J646">
        <f t="shared" si="142"/>
        <v>5.45</v>
      </c>
      <c r="K646">
        <f t="shared" ref="K646:K676" si="152">PI() *(J646*J646)</f>
        <v>93.313155793250829</v>
      </c>
      <c r="L646">
        <v>1.34</v>
      </c>
      <c r="M646">
        <f t="shared" ref="M646:M676" si="153">(L646/PI() )/2</f>
        <v>0.21326762374313976</v>
      </c>
      <c r="N646">
        <f t="shared" ref="N646:N676" si="154">PI() *(M646*M646)</f>
        <v>0.14288930790790363</v>
      </c>
      <c r="S646" s="1" t="s">
        <v>35</v>
      </c>
      <c r="T646">
        <v>38</v>
      </c>
      <c r="U646">
        <f t="shared" si="145"/>
        <v>27.142857142857142</v>
      </c>
      <c r="V646">
        <f t="shared" si="146"/>
        <v>143.93802857142856</v>
      </c>
      <c r="W646">
        <f>SUM(N694:N731)/38</f>
        <v>5.5812078497548004E-2</v>
      </c>
      <c r="X646">
        <f t="shared" si="147"/>
        <v>8.0334805494108785</v>
      </c>
      <c r="Y646">
        <f t="shared" si="148"/>
        <v>21.684564335603095</v>
      </c>
      <c r="Z646">
        <v>21</v>
      </c>
      <c r="AA646">
        <f t="shared" si="149"/>
        <v>0.6</v>
      </c>
      <c r="AB646">
        <f t="shared" si="150"/>
        <v>25.929127052722556</v>
      </c>
      <c r="AC646">
        <f t="shared" si="151"/>
        <v>74.756548531182787</v>
      </c>
    </row>
    <row r="647" spans="1:29">
      <c r="A647" t="s">
        <v>62</v>
      </c>
      <c r="B647" t="s">
        <v>19</v>
      </c>
      <c r="C647">
        <v>2</v>
      </c>
      <c r="D647">
        <v>2</v>
      </c>
      <c r="E647" t="s">
        <v>23</v>
      </c>
      <c r="F647">
        <v>7.3</v>
      </c>
      <c r="G647" s="1" t="s">
        <v>32</v>
      </c>
      <c r="H647">
        <v>8.5</v>
      </c>
      <c r="I647">
        <v>3.5</v>
      </c>
      <c r="J647">
        <f t="shared" si="142"/>
        <v>1.75</v>
      </c>
      <c r="K647">
        <f t="shared" si="152"/>
        <v>9.6211275016187408</v>
      </c>
      <c r="L647">
        <v>0.52</v>
      </c>
      <c r="M647">
        <f t="shared" si="153"/>
        <v>8.2760570407785575E-2</v>
      </c>
      <c r="N647">
        <f t="shared" si="154"/>
        <v>2.1517748306024247E-2</v>
      </c>
      <c r="S647" s="1" t="s">
        <v>44</v>
      </c>
      <c r="T647">
        <v>4</v>
      </c>
      <c r="U647">
        <f t="shared" si="145"/>
        <v>2.8571428571428572</v>
      </c>
      <c r="V647">
        <f t="shared" si="146"/>
        <v>15.151371428571428</v>
      </c>
      <c r="W647">
        <f>SUM(N732:N735)/4</f>
        <v>6.2806519417639178E-2</v>
      </c>
      <c r="X647">
        <f t="shared" si="147"/>
        <v>0.9516049038324349</v>
      </c>
      <c r="Y647">
        <f t="shared" si="148"/>
        <v>2.5686422755754448</v>
      </c>
      <c r="Z647">
        <v>3</v>
      </c>
      <c r="AA647">
        <f t="shared" si="149"/>
        <v>8.5714285714285715E-2</v>
      </c>
      <c r="AB647">
        <f t="shared" si="150"/>
        <v>3.7041610075317943</v>
      </c>
      <c r="AC647">
        <f t="shared" si="151"/>
        <v>9.1299461402500963</v>
      </c>
    </row>
    <row r="648" spans="1:29">
      <c r="A648" t="s">
        <v>62</v>
      </c>
      <c r="B648" t="s">
        <v>19</v>
      </c>
      <c r="C648">
        <v>2</v>
      </c>
      <c r="D648">
        <v>2</v>
      </c>
      <c r="E648" t="s">
        <v>20</v>
      </c>
      <c r="F648">
        <v>10.9</v>
      </c>
      <c r="G648" s="1" t="s">
        <v>32</v>
      </c>
      <c r="H648">
        <v>14</v>
      </c>
      <c r="I648">
        <v>3.8</v>
      </c>
      <c r="J648">
        <f t="shared" si="142"/>
        <v>1.9</v>
      </c>
      <c r="K648">
        <f t="shared" si="152"/>
        <v>11.341149479459153</v>
      </c>
      <c r="L648">
        <v>0.79</v>
      </c>
      <c r="M648">
        <f t="shared" si="153"/>
        <v>0.12573240504259733</v>
      </c>
      <c r="N648">
        <f t="shared" si="154"/>
        <v>4.966429999182595E-2</v>
      </c>
      <c r="S648" s="1" t="s">
        <v>39</v>
      </c>
      <c r="T648">
        <v>14</v>
      </c>
      <c r="U648">
        <f t="shared" si="145"/>
        <v>10</v>
      </c>
      <c r="V648">
        <f t="shared" si="146"/>
        <v>53.029799999999994</v>
      </c>
      <c r="W648">
        <f>SUM(N736:N749)/14</f>
        <v>0.10808780595881654</v>
      </c>
      <c r="X648">
        <f t="shared" si="147"/>
        <v>5.7318747324348482</v>
      </c>
      <c r="Y648">
        <f t="shared" si="148"/>
        <v>15.47189983651807</v>
      </c>
      <c r="Z648">
        <v>9</v>
      </c>
      <c r="AA648">
        <f t="shared" si="149"/>
        <v>0.25714285714285712</v>
      </c>
      <c r="AB648">
        <f t="shared" si="150"/>
        <v>11.112483022595381</v>
      </c>
      <c r="AC648">
        <f t="shared" si="151"/>
        <v>36.584382859113447</v>
      </c>
    </row>
    <row r="649" spans="1:29">
      <c r="A649" t="s">
        <v>62</v>
      </c>
      <c r="B649" t="s">
        <v>19</v>
      </c>
      <c r="C649">
        <v>2</v>
      </c>
      <c r="D649">
        <v>2</v>
      </c>
      <c r="E649" t="s">
        <v>29</v>
      </c>
      <c r="F649">
        <v>2.9</v>
      </c>
      <c r="G649" s="1" t="s">
        <v>35</v>
      </c>
      <c r="H649">
        <v>6.5</v>
      </c>
      <c r="I649">
        <v>3.95</v>
      </c>
      <c r="J649">
        <f t="shared" si="142"/>
        <v>1.9750000000000001</v>
      </c>
      <c r="K649">
        <f>PI() *(J649*J649)</f>
        <v>12.254174844408688</v>
      </c>
      <c r="L649">
        <v>0.47</v>
      </c>
      <c r="M649">
        <f>(L649/PI() )/2</f>
        <v>7.4802823253190806E-2</v>
      </c>
      <c r="N649">
        <f>PI() *(M649*M649)</f>
        <v>1.7578663464499839E-2</v>
      </c>
      <c r="S649" s="1" t="s">
        <v>30</v>
      </c>
      <c r="T649">
        <v>3</v>
      </c>
      <c r="U649">
        <f t="shared" si="145"/>
        <v>2.1428571428571428</v>
      </c>
      <c r="V649">
        <f t="shared" si="146"/>
        <v>11.363528571428571</v>
      </c>
      <c r="W649">
        <f>SUM(N750:N752)/3</f>
        <v>0.3625443500337982</v>
      </c>
      <c r="X649">
        <f t="shared" si="147"/>
        <v>4.1197830800190669</v>
      </c>
      <c r="Y649">
        <f t="shared" si="148"/>
        <v>11.120422922285385</v>
      </c>
      <c r="Z649">
        <v>3</v>
      </c>
      <c r="AA649">
        <f t="shared" si="149"/>
        <v>8.5714285714285715E-2</v>
      </c>
      <c r="AB649">
        <f t="shared" si="150"/>
        <v>3.7041610075317943</v>
      </c>
      <c r="AC649">
        <f t="shared" si="151"/>
        <v>16.967441072674323</v>
      </c>
    </row>
    <row r="650" spans="1:29">
      <c r="A650" t="s">
        <v>62</v>
      </c>
      <c r="B650" t="s">
        <v>19</v>
      </c>
      <c r="C650">
        <v>2</v>
      </c>
      <c r="D650">
        <v>3</v>
      </c>
      <c r="E650" t="s">
        <v>23</v>
      </c>
      <c r="F650">
        <v>2.65</v>
      </c>
      <c r="G650" t="s">
        <v>63</v>
      </c>
      <c r="H650">
        <v>7</v>
      </c>
      <c r="I650">
        <v>3.03</v>
      </c>
      <c r="J650">
        <f t="shared" si="142"/>
        <v>1.5149999999999999</v>
      </c>
      <c r="K650">
        <f>PI() *(J650*J650)</f>
        <v>7.2106619983356328</v>
      </c>
      <c r="L650">
        <v>0.28000000000000003</v>
      </c>
      <c r="M650">
        <f>(L650/PI() )/2</f>
        <v>4.4563384065730703E-2</v>
      </c>
      <c r="N650">
        <f>PI() *(M650*M650)</f>
        <v>6.2388737692022998E-3</v>
      </c>
      <c r="S650" s="1" t="s">
        <v>58</v>
      </c>
      <c r="T650">
        <v>29</v>
      </c>
      <c r="U650">
        <f t="shared" si="145"/>
        <v>20.714285714285715</v>
      </c>
      <c r="V650">
        <f t="shared" si="146"/>
        <v>109.84744285714287</v>
      </c>
      <c r="W650">
        <f>SUM(N753:N781)/29</f>
        <v>5.1702632410874458E-2</v>
      </c>
      <c r="X650">
        <f t="shared" si="147"/>
        <v>5.6794019593173948</v>
      </c>
      <c r="Y650">
        <f t="shared" si="148"/>
        <v>15.330261449826962</v>
      </c>
      <c r="Z650">
        <v>17</v>
      </c>
      <c r="AA650">
        <f t="shared" si="149"/>
        <v>0.48571428571428571</v>
      </c>
      <c r="AB650">
        <f t="shared" si="150"/>
        <v>20.990245709346834</v>
      </c>
      <c r="AC650">
        <f t="shared" si="151"/>
        <v>57.034792873459509</v>
      </c>
    </row>
    <row r="651" spans="1:29">
      <c r="A651" t="s">
        <v>62</v>
      </c>
      <c r="B651" t="s">
        <v>19</v>
      </c>
      <c r="C651">
        <v>2</v>
      </c>
      <c r="D651">
        <v>3</v>
      </c>
      <c r="E651" t="s">
        <v>20</v>
      </c>
      <c r="F651">
        <v>7.2</v>
      </c>
      <c r="G651" t="s">
        <v>63</v>
      </c>
      <c r="H651">
        <v>6.5</v>
      </c>
      <c r="I651">
        <v>2.65</v>
      </c>
      <c r="J651">
        <f t="shared" si="142"/>
        <v>1.325</v>
      </c>
      <c r="K651">
        <f>PI() *(J651*J651)</f>
        <v>5.5154586024585806</v>
      </c>
      <c r="L651">
        <v>0.22</v>
      </c>
      <c r="M651">
        <f>(L651/PI() )/2</f>
        <v>3.5014087480216977E-2</v>
      </c>
      <c r="N651">
        <f>PI() *(M651*M651)</f>
        <v>3.8515496228238681E-3</v>
      </c>
      <c r="S651" s="3" t="s">
        <v>154</v>
      </c>
      <c r="T651">
        <f>SUM(T643:T650)</f>
        <v>140</v>
      </c>
      <c r="U651">
        <f t="shared" si="145"/>
        <v>100</v>
      </c>
      <c r="V651">
        <f>SUM(V643:V650)</f>
        <v>530.298</v>
      </c>
      <c r="X651">
        <f>SUM(X643:X650)</f>
        <v>37.0470365464057</v>
      </c>
      <c r="Y651">
        <f t="shared" si="148"/>
        <v>100.00009864875888</v>
      </c>
      <c r="AA651">
        <f>SUM(AA643:AA650)</f>
        <v>2.3142857142857141</v>
      </c>
      <c r="AB651">
        <f t="shared" si="150"/>
        <v>100.01234720335843</v>
      </c>
      <c r="AC651">
        <f t="shared" si="151"/>
        <v>300.01244585211731</v>
      </c>
    </row>
    <row r="652" spans="1:29">
      <c r="A652" t="s">
        <v>62</v>
      </c>
      <c r="B652" t="s">
        <v>19</v>
      </c>
      <c r="C652">
        <v>2</v>
      </c>
      <c r="D652">
        <v>3</v>
      </c>
      <c r="E652" t="s">
        <v>25</v>
      </c>
      <c r="F652">
        <v>3.75</v>
      </c>
      <c r="G652" s="1" t="s">
        <v>35</v>
      </c>
      <c r="H652">
        <v>17</v>
      </c>
      <c r="I652">
        <v>8.85</v>
      </c>
      <c r="J652">
        <f t="shared" si="142"/>
        <v>4.4249999999999998</v>
      </c>
      <c r="K652">
        <f>PI() *(J652*J652)</f>
        <v>61.514347652696635</v>
      </c>
      <c r="L652">
        <v>1.05</v>
      </c>
      <c r="M652">
        <f>(L652/PI() )/2</f>
        <v>0.16711269024649011</v>
      </c>
      <c r="N652">
        <f>PI() *(M652*M652)</f>
        <v>8.7734162379407316E-2</v>
      </c>
    </row>
    <row r="653" spans="1:29">
      <c r="A653" t="s">
        <v>62</v>
      </c>
      <c r="B653" t="s">
        <v>19</v>
      </c>
      <c r="C653">
        <v>2</v>
      </c>
      <c r="D653">
        <v>3</v>
      </c>
      <c r="E653" t="s">
        <v>29</v>
      </c>
      <c r="F653">
        <v>3.2</v>
      </c>
      <c r="G653" s="1" t="s">
        <v>58</v>
      </c>
      <c r="H653">
        <v>5.5</v>
      </c>
      <c r="I653">
        <v>2.2850000000000001</v>
      </c>
      <c r="J653">
        <f t="shared" si="142"/>
        <v>1.1425000000000001</v>
      </c>
      <c r="K653">
        <f>PI() *(J653*J653)</f>
        <v>4.1007405256848424</v>
      </c>
      <c r="L653">
        <v>0.36</v>
      </c>
      <c r="M653">
        <f>(L653/PI() )/2</f>
        <v>5.7295779513082318E-2</v>
      </c>
      <c r="N653">
        <f>PI() *(M653*M653)</f>
        <v>1.0313240312354817E-2</v>
      </c>
    </row>
    <row r="654" spans="1:29">
      <c r="A654" t="s">
        <v>62</v>
      </c>
      <c r="B654" t="s">
        <v>19</v>
      </c>
      <c r="C654">
        <v>2</v>
      </c>
      <c r="D654">
        <v>4</v>
      </c>
      <c r="E654" t="s">
        <v>25</v>
      </c>
      <c r="F654">
        <v>4.1399999999999997</v>
      </c>
      <c r="G654" s="1" t="s">
        <v>32</v>
      </c>
      <c r="H654">
        <v>11</v>
      </c>
      <c r="I654">
        <v>3.95</v>
      </c>
      <c r="J654">
        <f t="shared" si="142"/>
        <v>1.9750000000000001</v>
      </c>
      <c r="K654">
        <f t="shared" si="152"/>
        <v>12.254174844408688</v>
      </c>
      <c r="L654">
        <v>0.55000000000000004</v>
      </c>
      <c r="M654">
        <f t="shared" si="153"/>
        <v>8.7535218700542441E-2</v>
      </c>
      <c r="N654">
        <f t="shared" si="154"/>
        <v>2.4072185142649173E-2</v>
      </c>
    </row>
    <row r="655" spans="1:29">
      <c r="A655" t="s">
        <v>62</v>
      </c>
      <c r="B655" t="s">
        <v>19</v>
      </c>
      <c r="C655">
        <v>2</v>
      </c>
      <c r="D655">
        <v>4</v>
      </c>
      <c r="E655" t="s">
        <v>23</v>
      </c>
      <c r="F655">
        <v>2.35</v>
      </c>
      <c r="G655" s="1" t="s">
        <v>32</v>
      </c>
      <c r="H655">
        <v>14</v>
      </c>
      <c r="I655">
        <v>3.56</v>
      </c>
      <c r="J655">
        <f t="shared" si="142"/>
        <v>1.78</v>
      </c>
      <c r="K655">
        <f t="shared" si="152"/>
        <v>9.9538221636339017</v>
      </c>
      <c r="L655">
        <v>0.57999999999999996</v>
      </c>
      <c r="M655">
        <f t="shared" si="153"/>
        <v>9.2309866993299294E-2</v>
      </c>
      <c r="N655">
        <f t="shared" si="154"/>
        <v>2.6769861428056797E-2</v>
      </c>
    </row>
    <row r="656" spans="1:29">
      <c r="A656" t="s">
        <v>62</v>
      </c>
      <c r="B656" t="s">
        <v>19</v>
      </c>
      <c r="C656">
        <v>2</v>
      </c>
      <c r="D656">
        <v>4</v>
      </c>
      <c r="E656" t="s">
        <v>20</v>
      </c>
      <c r="F656">
        <v>6.05</v>
      </c>
      <c r="G656" s="1" t="s">
        <v>32</v>
      </c>
      <c r="H656">
        <v>15</v>
      </c>
      <c r="I656">
        <v>6.78</v>
      </c>
      <c r="J656">
        <f t="shared" si="142"/>
        <v>3.39</v>
      </c>
      <c r="K656">
        <f t="shared" si="152"/>
        <v>36.10349693431926</v>
      </c>
      <c r="L656">
        <v>1.06</v>
      </c>
      <c r="M656">
        <f t="shared" si="153"/>
        <v>0.16870423967740908</v>
      </c>
      <c r="N656">
        <f t="shared" si="154"/>
        <v>8.9413247029026824E-2</v>
      </c>
    </row>
    <row r="657" spans="1:14">
      <c r="A657" t="s">
        <v>62</v>
      </c>
      <c r="B657" t="s">
        <v>19</v>
      </c>
      <c r="C657">
        <v>2</v>
      </c>
      <c r="D657">
        <v>4</v>
      </c>
      <c r="E657" t="s">
        <v>29</v>
      </c>
      <c r="F657">
        <v>2.25</v>
      </c>
      <c r="G657" s="1" t="s">
        <v>32</v>
      </c>
      <c r="H657">
        <v>16.5</v>
      </c>
      <c r="I657">
        <v>4.92</v>
      </c>
      <c r="J657">
        <f t="shared" si="142"/>
        <v>2.46</v>
      </c>
      <c r="K657">
        <f t="shared" si="152"/>
        <v>19.01166210246399</v>
      </c>
      <c r="L657">
        <v>0.89</v>
      </c>
      <c r="M657">
        <f t="shared" si="153"/>
        <v>0.14164789935178684</v>
      </c>
      <c r="N657">
        <f t="shared" si="154"/>
        <v>6.3033315211545135E-2</v>
      </c>
    </row>
    <row r="658" spans="1:14">
      <c r="A658" t="s">
        <v>62</v>
      </c>
      <c r="B658" t="s">
        <v>19</v>
      </c>
      <c r="C658">
        <v>2</v>
      </c>
      <c r="D658">
        <v>5</v>
      </c>
      <c r="E658" t="s">
        <v>20</v>
      </c>
      <c r="F658">
        <v>2.6</v>
      </c>
      <c r="G658" s="1" t="s">
        <v>44</v>
      </c>
      <c r="H658">
        <v>23</v>
      </c>
      <c r="I658">
        <v>5.25</v>
      </c>
      <c r="J658">
        <f t="shared" si="142"/>
        <v>2.625</v>
      </c>
      <c r="K658">
        <f>PI() *(J658*J658)</f>
        <v>21.647536878642168</v>
      </c>
      <c r="L658">
        <v>0.8</v>
      </c>
      <c r="M658">
        <f>(L658/PI() )/2</f>
        <v>0.12732395447351627</v>
      </c>
      <c r="N658">
        <f>PI() *(M658*M658)</f>
        <v>5.0929581789406507E-2</v>
      </c>
    </row>
    <row r="659" spans="1:14">
      <c r="A659" t="s">
        <v>62</v>
      </c>
      <c r="B659" t="s">
        <v>19</v>
      </c>
      <c r="C659">
        <v>2</v>
      </c>
      <c r="D659">
        <v>5</v>
      </c>
      <c r="E659" t="s">
        <v>29</v>
      </c>
      <c r="F659">
        <v>3.97</v>
      </c>
      <c r="G659" s="1" t="s">
        <v>44</v>
      </c>
      <c r="H659">
        <v>22</v>
      </c>
      <c r="I659">
        <v>11.05</v>
      </c>
      <c r="J659">
        <f t="shared" si="142"/>
        <v>5.5250000000000004</v>
      </c>
      <c r="K659">
        <f>PI() *(J659*J659)</f>
        <v>95.899079246236951</v>
      </c>
      <c r="L659">
        <v>1.37</v>
      </c>
      <c r="M659">
        <f>(L659/PI() )/2</f>
        <v>0.21804227203589663</v>
      </c>
      <c r="N659">
        <f>PI() *(M659*M659)</f>
        <v>0.14935895634458921</v>
      </c>
    </row>
    <row r="660" spans="1:14">
      <c r="A660" t="s">
        <v>62</v>
      </c>
      <c r="B660" t="s">
        <v>19</v>
      </c>
      <c r="C660">
        <v>2</v>
      </c>
      <c r="D660">
        <v>5</v>
      </c>
      <c r="E660" t="s">
        <v>25</v>
      </c>
      <c r="F660">
        <v>1.02</v>
      </c>
      <c r="G660" s="1" t="s">
        <v>58</v>
      </c>
      <c r="H660">
        <v>16</v>
      </c>
      <c r="I660">
        <v>4.5599999999999996</v>
      </c>
      <c r="J660">
        <f t="shared" si="142"/>
        <v>2.2799999999999998</v>
      </c>
      <c r="K660">
        <f>PI() *(J660*J660)</f>
        <v>16.331255250421179</v>
      </c>
      <c r="L660">
        <v>0.6</v>
      </c>
      <c r="M660">
        <f>(L660/PI() )/2</f>
        <v>9.5492965855137196E-2</v>
      </c>
      <c r="N660">
        <f>PI() *(M660*M660)</f>
        <v>2.8647889756541159E-2</v>
      </c>
    </row>
    <row r="661" spans="1:14">
      <c r="A661" t="s">
        <v>62</v>
      </c>
      <c r="B661" t="s">
        <v>19</v>
      </c>
      <c r="C661">
        <v>2</v>
      </c>
      <c r="D661">
        <v>5</v>
      </c>
      <c r="E661" t="s">
        <v>23</v>
      </c>
      <c r="F661">
        <v>2.4500000000000002</v>
      </c>
      <c r="G661" s="1" t="s">
        <v>58</v>
      </c>
      <c r="H661">
        <v>12</v>
      </c>
      <c r="I661">
        <v>1.37</v>
      </c>
      <c r="J661">
        <f t="shared" si="142"/>
        <v>0.68500000000000005</v>
      </c>
      <c r="K661">
        <f>PI() *(J661*J661)</f>
        <v>1.4741138128806708</v>
      </c>
      <c r="L661">
        <v>0.38</v>
      </c>
      <c r="M661">
        <f>(L661/PI() )/2</f>
        <v>6.0478878374920234E-2</v>
      </c>
      <c r="N661">
        <f>PI() *(M661*M661)</f>
        <v>1.1490986891234845E-2</v>
      </c>
    </row>
    <row r="662" spans="1:14">
      <c r="A662" t="s">
        <v>62</v>
      </c>
      <c r="B662" t="s">
        <v>19</v>
      </c>
      <c r="C662">
        <v>3</v>
      </c>
      <c r="D662">
        <v>1</v>
      </c>
      <c r="E662" t="s">
        <v>23</v>
      </c>
      <c r="F662">
        <v>4.5</v>
      </c>
      <c r="G662" s="1" t="s">
        <v>32</v>
      </c>
      <c r="H662">
        <v>12</v>
      </c>
      <c r="I662">
        <v>4.3600000000000003</v>
      </c>
      <c r="J662">
        <f t="shared" ref="J662:J690" si="155">I662/2</f>
        <v>2.1800000000000002</v>
      </c>
      <c r="K662">
        <f t="shared" si="152"/>
        <v>14.930104926920135</v>
      </c>
      <c r="L662">
        <v>0.57999999999999996</v>
      </c>
      <c r="M662">
        <f t="shared" si="153"/>
        <v>9.2309866993299294E-2</v>
      </c>
      <c r="N662">
        <f t="shared" si="154"/>
        <v>2.6769861428056797E-2</v>
      </c>
    </row>
    <row r="663" spans="1:14">
      <c r="A663" t="s">
        <v>62</v>
      </c>
      <c r="B663" t="s">
        <v>19</v>
      </c>
      <c r="C663">
        <v>3</v>
      </c>
      <c r="D663">
        <v>1</v>
      </c>
      <c r="E663" t="s">
        <v>29</v>
      </c>
      <c r="F663">
        <v>1.42</v>
      </c>
      <c r="G663" s="1" t="s">
        <v>30</v>
      </c>
      <c r="H663">
        <v>8</v>
      </c>
      <c r="I663">
        <v>3.19</v>
      </c>
      <c r="J663">
        <f>I663/2</f>
        <v>1.595</v>
      </c>
      <c r="K663">
        <f>PI() *(J663*J663)</f>
        <v>7.9922902505487734</v>
      </c>
      <c r="L663">
        <v>0.33</v>
      </c>
      <c r="M663">
        <f>(L663/PI() )/2</f>
        <v>5.2521131220325465E-2</v>
      </c>
      <c r="N663">
        <f>PI() *(M663*M663)</f>
        <v>8.6659866513537007E-3</v>
      </c>
    </row>
    <row r="664" spans="1:14">
      <c r="A664" t="s">
        <v>62</v>
      </c>
      <c r="B664" t="s">
        <v>19</v>
      </c>
      <c r="C664">
        <v>3</v>
      </c>
      <c r="D664">
        <v>1</v>
      </c>
      <c r="E664" t="s">
        <v>25</v>
      </c>
      <c r="F664">
        <v>4.2</v>
      </c>
      <c r="G664" s="1" t="s">
        <v>58</v>
      </c>
      <c r="H664">
        <v>11</v>
      </c>
      <c r="I664">
        <v>5.75</v>
      </c>
      <c r="J664">
        <f>I664/2</f>
        <v>2.875</v>
      </c>
      <c r="K664">
        <f>PI() *(J664*J664)</f>
        <v>25.967226777328133</v>
      </c>
      <c r="L664">
        <v>0.72</v>
      </c>
      <c r="M664">
        <f>(L664/PI() )/2</f>
        <v>0.11459155902616464</v>
      </c>
      <c r="N664">
        <f>PI() *(M664*M664)</f>
        <v>4.1252961249419268E-2</v>
      </c>
    </row>
    <row r="665" spans="1:14">
      <c r="A665" t="s">
        <v>62</v>
      </c>
      <c r="B665" t="s">
        <v>19</v>
      </c>
      <c r="C665">
        <v>3</v>
      </c>
      <c r="D665">
        <v>1</v>
      </c>
      <c r="E665" t="s">
        <v>20</v>
      </c>
      <c r="F665">
        <v>3.8</v>
      </c>
      <c r="G665" s="1" t="s">
        <v>58</v>
      </c>
      <c r="H665">
        <v>12</v>
      </c>
      <c r="I665">
        <v>6.15</v>
      </c>
      <c r="J665">
        <f>I665/2</f>
        <v>3.0750000000000002</v>
      </c>
      <c r="K665">
        <f>PI() *(J665*J665)</f>
        <v>29.705722035099992</v>
      </c>
      <c r="L665">
        <v>0.62</v>
      </c>
      <c r="M665">
        <f>(L665/PI() )/2</f>
        <v>9.8676064716975112E-2</v>
      </c>
      <c r="N665">
        <f>PI() *(M665*M665)</f>
        <v>3.0589580062262284E-2</v>
      </c>
    </row>
    <row r="666" spans="1:14">
      <c r="A666" t="s">
        <v>62</v>
      </c>
      <c r="B666" t="s">
        <v>19</v>
      </c>
      <c r="C666">
        <v>3</v>
      </c>
      <c r="D666">
        <v>2</v>
      </c>
      <c r="E666" t="s">
        <v>20</v>
      </c>
      <c r="F666">
        <v>3.8</v>
      </c>
      <c r="G666" s="1" t="s">
        <v>32</v>
      </c>
      <c r="H666">
        <v>11</v>
      </c>
      <c r="I666">
        <v>4.75</v>
      </c>
      <c r="J666">
        <f t="shared" si="155"/>
        <v>2.375</v>
      </c>
      <c r="K666">
        <f t="shared" si="152"/>
        <v>17.720546061654925</v>
      </c>
      <c r="L666">
        <v>0.51</v>
      </c>
      <c r="M666">
        <f t="shared" si="153"/>
        <v>8.1169020976866624E-2</v>
      </c>
      <c r="N666">
        <f t="shared" si="154"/>
        <v>2.0698100349100988E-2</v>
      </c>
    </row>
    <row r="667" spans="1:14">
      <c r="A667" t="s">
        <v>62</v>
      </c>
      <c r="B667" t="s">
        <v>19</v>
      </c>
      <c r="C667">
        <v>3</v>
      </c>
      <c r="D667">
        <v>2</v>
      </c>
      <c r="E667" t="s">
        <v>29</v>
      </c>
      <c r="F667">
        <v>2.2000000000000002</v>
      </c>
      <c r="G667" s="1" t="s">
        <v>32</v>
      </c>
      <c r="H667">
        <v>12</v>
      </c>
      <c r="I667">
        <v>5</v>
      </c>
      <c r="J667">
        <f t="shared" si="155"/>
        <v>2.5</v>
      </c>
      <c r="K667">
        <f t="shared" si="152"/>
        <v>19.634954084936208</v>
      </c>
      <c r="L667">
        <v>0.56000000000000005</v>
      </c>
      <c r="M667">
        <f t="shared" si="153"/>
        <v>8.9126768131461406E-2</v>
      </c>
      <c r="N667">
        <f t="shared" si="154"/>
        <v>2.4955495076809199E-2</v>
      </c>
    </row>
    <row r="668" spans="1:14">
      <c r="A668" t="s">
        <v>62</v>
      </c>
      <c r="B668" t="s">
        <v>19</v>
      </c>
      <c r="C668">
        <v>3</v>
      </c>
      <c r="D668">
        <v>2</v>
      </c>
      <c r="E668" t="s">
        <v>25</v>
      </c>
      <c r="F668">
        <v>0.25</v>
      </c>
      <c r="G668" s="1" t="s">
        <v>58</v>
      </c>
      <c r="H668">
        <v>8.5</v>
      </c>
      <c r="I668">
        <v>2.6</v>
      </c>
      <c r="J668">
        <f>I668/2</f>
        <v>1.3</v>
      </c>
      <c r="K668">
        <f>PI() *(J668*J668)</f>
        <v>5.3092915845667505</v>
      </c>
      <c r="L668">
        <v>0.37</v>
      </c>
      <c r="M668">
        <f>(L668/PI() )/2</f>
        <v>5.8887328944001276E-2</v>
      </c>
      <c r="N668">
        <f>PI() *(M668*M668)</f>
        <v>1.0894155854640236E-2</v>
      </c>
    </row>
    <row r="669" spans="1:14">
      <c r="A669" t="s">
        <v>62</v>
      </c>
      <c r="B669" t="s">
        <v>19</v>
      </c>
      <c r="C669">
        <v>3</v>
      </c>
      <c r="D669">
        <v>2</v>
      </c>
      <c r="E669" t="s">
        <v>23</v>
      </c>
      <c r="F669">
        <v>2.4</v>
      </c>
      <c r="G669" s="1" t="s">
        <v>58</v>
      </c>
      <c r="H669">
        <v>8</v>
      </c>
      <c r="I669">
        <v>0.25</v>
      </c>
      <c r="J669">
        <f>I669/2</f>
        <v>0.125</v>
      </c>
      <c r="K669">
        <f>PI() *(J669*J669)</f>
        <v>4.9087385212340517E-2</v>
      </c>
      <c r="L669">
        <v>0.32</v>
      </c>
      <c r="M669">
        <f>(L669/PI() )/2</f>
        <v>5.0929581789406514E-2</v>
      </c>
      <c r="N669">
        <f>PI() *(M669*M669)</f>
        <v>8.148733086305043E-3</v>
      </c>
    </row>
    <row r="670" spans="1:14">
      <c r="A670" t="s">
        <v>62</v>
      </c>
      <c r="B670" t="s">
        <v>19</v>
      </c>
      <c r="C670">
        <v>3</v>
      </c>
      <c r="D670">
        <v>3</v>
      </c>
      <c r="E670" t="s">
        <v>25</v>
      </c>
      <c r="F670">
        <v>4.5999999999999996</v>
      </c>
      <c r="G670" s="1" t="s">
        <v>32</v>
      </c>
      <c r="H670">
        <v>16</v>
      </c>
      <c r="I670">
        <v>3.9</v>
      </c>
      <c r="J670">
        <f t="shared" si="155"/>
        <v>1.95</v>
      </c>
      <c r="K670">
        <f t="shared" si="152"/>
        <v>11.945906065275187</v>
      </c>
      <c r="L670">
        <v>0.72</v>
      </c>
      <c r="M670">
        <f t="shared" si="153"/>
        <v>0.11459155902616464</v>
      </c>
      <c r="N670">
        <f t="shared" si="154"/>
        <v>4.1252961249419268E-2</v>
      </c>
    </row>
    <row r="671" spans="1:14">
      <c r="A671" t="s">
        <v>62</v>
      </c>
      <c r="B671" t="s">
        <v>19</v>
      </c>
      <c r="C671">
        <v>3</v>
      </c>
      <c r="D671">
        <v>3</v>
      </c>
      <c r="E671" t="s">
        <v>23</v>
      </c>
      <c r="F671">
        <v>3.8</v>
      </c>
      <c r="G671" s="1" t="s">
        <v>32</v>
      </c>
      <c r="H671">
        <v>22</v>
      </c>
      <c r="I671">
        <v>9.6999999999999993</v>
      </c>
      <c r="J671">
        <f t="shared" si="155"/>
        <v>4.8499999999999996</v>
      </c>
      <c r="K671">
        <f t="shared" si="152"/>
        <v>73.8981131940659</v>
      </c>
      <c r="L671">
        <v>1.6</v>
      </c>
      <c r="M671">
        <f t="shared" si="153"/>
        <v>0.25464790894703254</v>
      </c>
      <c r="N671">
        <f t="shared" si="154"/>
        <v>0.20371832715762603</v>
      </c>
    </row>
    <row r="672" spans="1:14">
      <c r="A672" t="s">
        <v>62</v>
      </c>
      <c r="B672" t="s">
        <v>19</v>
      </c>
      <c r="C672">
        <v>3</v>
      </c>
      <c r="D672">
        <v>3</v>
      </c>
      <c r="E672" t="s">
        <v>20</v>
      </c>
      <c r="F672">
        <v>3.8</v>
      </c>
      <c r="G672" s="1" t="s">
        <v>32</v>
      </c>
      <c r="H672">
        <v>8</v>
      </c>
      <c r="I672">
        <v>2.35</v>
      </c>
      <c r="J672">
        <f t="shared" si="155"/>
        <v>1.175</v>
      </c>
      <c r="K672">
        <f t="shared" si="152"/>
        <v>4.3373613573624086</v>
      </c>
      <c r="L672">
        <v>0.37</v>
      </c>
      <c r="M672">
        <f t="shared" si="153"/>
        <v>5.8887328944001276E-2</v>
      </c>
      <c r="N672">
        <f t="shared" si="154"/>
        <v>1.0894155854640236E-2</v>
      </c>
    </row>
    <row r="673" spans="1:14">
      <c r="A673" t="s">
        <v>62</v>
      </c>
      <c r="B673" t="s">
        <v>19</v>
      </c>
      <c r="C673">
        <v>3</v>
      </c>
      <c r="D673">
        <v>3</v>
      </c>
      <c r="E673" t="s">
        <v>29</v>
      </c>
      <c r="F673">
        <v>1.5</v>
      </c>
      <c r="G673" s="1" t="s">
        <v>58</v>
      </c>
      <c r="H673">
        <v>15</v>
      </c>
      <c r="I673">
        <v>7.9</v>
      </c>
      <c r="J673">
        <f>I673/2</f>
        <v>3.95</v>
      </c>
      <c r="K673">
        <f>PI() *(J673*J673)</f>
        <v>49.016699377634751</v>
      </c>
      <c r="L673">
        <v>0.82</v>
      </c>
      <c r="M673">
        <f>(L673/PI() )/2</f>
        <v>0.13050705333535417</v>
      </c>
      <c r="N673">
        <f>PI() *(M673*M673)</f>
        <v>5.3507891867495209E-2</v>
      </c>
    </row>
    <row r="674" spans="1:14">
      <c r="A674" t="s">
        <v>62</v>
      </c>
      <c r="B674" t="s">
        <v>19</v>
      </c>
      <c r="C674">
        <v>3</v>
      </c>
      <c r="D674">
        <v>4</v>
      </c>
      <c r="E674" t="s">
        <v>25</v>
      </c>
      <c r="F674">
        <v>9.8000000000000007</v>
      </c>
      <c r="G674" s="1" t="s">
        <v>32</v>
      </c>
      <c r="H674">
        <v>28</v>
      </c>
      <c r="I674">
        <v>8.35</v>
      </c>
      <c r="J674">
        <f t="shared" si="155"/>
        <v>4.1749999999999998</v>
      </c>
      <c r="K674">
        <f t="shared" si="152"/>
        <v>54.759923447478585</v>
      </c>
      <c r="L674">
        <v>1.62</v>
      </c>
      <c r="M674">
        <f t="shared" si="153"/>
        <v>0.25783100780887047</v>
      </c>
      <c r="N674">
        <f t="shared" si="154"/>
        <v>0.20884311632518512</v>
      </c>
    </row>
    <row r="675" spans="1:14">
      <c r="A675" t="s">
        <v>62</v>
      </c>
      <c r="B675" t="s">
        <v>19</v>
      </c>
      <c r="C675">
        <v>3</v>
      </c>
      <c r="D675">
        <v>4</v>
      </c>
      <c r="E675" t="s">
        <v>23</v>
      </c>
      <c r="F675">
        <v>5.7</v>
      </c>
      <c r="G675" s="1" t="s">
        <v>32</v>
      </c>
      <c r="H675">
        <v>17</v>
      </c>
      <c r="I675">
        <v>7.25</v>
      </c>
      <c r="J675">
        <f t="shared" si="155"/>
        <v>3.625</v>
      </c>
      <c r="K675">
        <f t="shared" si="152"/>
        <v>41.282490963578375</v>
      </c>
      <c r="L675">
        <v>1.03</v>
      </c>
      <c r="M675">
        <f t="shared" si="153"/>
        <v>0.16392959138465221</v>
      </c>
      <c r="N675">
        <f t="shared" si="154"/>
        <v>8.4423739563095887E-2</v>
      </c>
    </row>
    <row r="676" spans="1:14">
      <c r="A676" t="s">
        <v>62</v>
      </c>
      <c r="B676" t="s">
        <v>19</v>
      </c>
      <c r="C676">
        <v>3</v>
      </c>
      <c r="D676">
        <v>4</v>
      </c>
      <c r="E676" t="s">
        <v>20</v>
      </c>
      <c r="F676">
        <v>4.5999999999999996</v>
      </c>
      <c r="G676" s="1" t="s">
        <v>32</v>
      </c>
      <c r="H676">
        <v>16</v>
      </c>
      <c r="I676">
        <v>8.35</v>
      </c>
      <c r="J676">
        <f t="shared" si="155"/>
        <v>4.1749999999999998</v>
      </c>
      <c r="K676">
        <f t="shared" si="152"/>
        <v>54.759923447478585</v>
      </c>
      <c r="L676">
        <v>1</v>
      </c>
      <c r="M676">
        <f t="shared" si="153"/>
        <v>0.15915494309189535</v>
      </c>
      <c r="N676">
        <f t="shared" si="154"/>
        <v>7.9577471545947673E-2</v>
      </c>
    </row>
    <row r="677" spans="1:14">
      <c r="A677" t="s">
        <v>62</v>
      </c>
      <c r="B677" t="s">
        <v>19</v>
      </c>
      <c r="C677">
        <v>3</v>
      </c>
      <c r="D677">
        <v>4</v>
      </c>
      <c r="E677" t="s">
        <v>29</v>
      </c>
      <c r="F677">
        <v>3.55</v>
      </c>
      <c r="G677" s="1" t="s">
        <v>32</v>
      </c>
      <c r="H677">
        <v>18</v>
      </c>
      <c r="I677">
        <v>6.9</v>
      </c>
      <c r="J677">
        <f t="shared" si="155"/>
        <v>3.45</v>
      </c>
      <c r="K677">
        <f t="shared" ref="K677:K708" si="156">PI() *(J677*J677)</f>
        <v>37.392806559352515</v>
      </c>
      <c r="L677">
        <v>1.17</v>
      </c>
      <c r="M677">
        <f t="shared" ref="M677:M708" si="157">(L677/PI() )/2</f>
        <v>0.18621128341751753</v>
      </c>
      <c r="N677">
        <f t="shared" ref="N677:N708" si="158">PI() *(M677*M677)</f>
        <v>0.10893360079924774</v>
      </c>
    </row>
    <row r="678" spans="1:14">
      <c r="A678" t="s">
        <v>62</v>
      </c>
      <c r="B678" t="s">
        <v>19</v>
      </c>
      <c r="C678">
        <v>3</v>
      </c>
      <c r="D678">
        <v>5</v>
      </c>
      <c r="E678" t="s">
        <v>23</v>
      </c>
      <c r="F678">
        <v>0.8</v>
      </c>
      <c r="G678" s="1" t="s">
        <v>32</v>
      </c>
      <c r="H678">
        <v>16</v>
      </c>
      <c r="I678">
        <f>(6.6+11.9)/2</f>
        <v>9.25</v>
      </c>
      <c r="J678">
        <f t="shared" si="155"/>
        <v>4.625</v>
      </c>
      <c r="K678">
        <f t="shared" si="156"/>
        <v>67.200630355694173</v>
      </c>
      <c r="L678">
        <v>1.56</v>
      </c>
      <c r="M678">
        <f t="shared" si="157"/>
        <v>0.24828171122335674</v>
      </c>
      <c r="N678">
        <f t="shared" si="158"/>
        <v>0.19365973475421827</v>
      </c>
    </row>
    <row r="679" spans="1:14">
      <c r="A679" t="s">
        <v>62</v>
      </c>
      <c r="B679" t="s">
        <v>19</v>
      </c>
      <c r="C679">
        <v>3</v>
      </c>
      <c r="D679">
        <v>5</v>
      </c>
      <c r="E679" t="s">
        <v>20</v>
      </c>
      <c r="F679">
        <v>3</v>
      </c>
      <c r="G679" s="1" t="s">
        <v>32</v>
      </c>
      <c r="H679">
        <v>12</v>
      </c>
      <c r="I679">
        <f>(6.9+8.2)/2</f>
        <v>7.55</v>
      </c>
      <c r="J679">
        <f t="shared" si="155"/>
        <v>3.7749999999999999</v>
      </c>
      <c r="K679">
        <f t="shared" si="156"/>
        <v>44.769658809063046</v>
      </c>
      <c r="L679">
        <v>0.75</v>
      </c>
      <c r="M679">
        <f t="shared" si="157"/>
        <v>0.1193662073189215</v>
      </c>
      <c r="N679">
        <f t="shared" si="158"/>
        <v>4.4762327744595563E-2</v>
      </c>
    </row>
    <row r="680" spans="1:14">
      <c r="A680" t="s">
        <v>62</v>
      </c>
      <c r="B680" t="s">
        <v>19</v>
      </c>
      <c r="C680">
        <v>3</v>
      </c>
      <c r="D680">
        <v>5</v>
      </c>
      <c r="E680" t="s">
        <v>25</v>
      </c>
      <c r="F680">
        <v>7.2</v>
      </c>
      <c r="G680" s="1" t="s">
        <v>58</v>
      </c>
      <c r="H680">
        <v>8</v>
      </c>
      <c r="I680">
        <v>4.5</v>
      </c>
      <c r="J680">
        <f>I680/2</f>
        <v>2.25</v>
      </c>
      <c r="K680">
        <f t="shared" si="156"/>
        <v>15.904312808798327</v>
      </c>
      <c r="L680">
        <v>0.52</v>
      </c>
      <c r="M680">
        <f t="shared" si="157"/>
        <v>8.2760570407785575E-2</v>
      </c>
      <c r="N680">
        <f t="shared" si="158"/>
        <v>2.1517748306024247E-2</v>
      </c>
    </row>
    <row r="681" spans="1:14">
      <c r="A681" t="s">
        <v>62</v>
      </c>
      <c r="B681" t="s">
        <v>19</v>
      </c>
      <c r="C681">
        <v>3</v>
      </c>
      <c r="D681">
        <v>5</v>
      </c>
      <c r="E681" t="s">
        <v>29</v>
      </c>
      <c r="F681">
        <v>7.6</v>
      </c>
      <c r="G681" s="1" t="s">
        <v>58</v>
      </c>
      <c r="H681">
        <v>10</v>
      </c>
      <c r="I681">
        <f>(5+6.3)/2</f>
        <v>5.65</v>
      </c>
      <c r="J681">
        <f>I681/2</f>
        <v>2.8250000000000002</v>
      </c>
      <c r="K681">
        <f t="shared" si="156"/>
        <v>25.071872871055046</v>
      </c>
      <c r="L681">
        <v>0.59</v>
      </c>
      <c r="M681">
        <f t="shared" si="157"/>
        <v>9.3901416424218245E-2</v>
      </c>
      <c r="N681">
        <f t="shared" si="158"/>
        <v>2.770091784514438E-2</v>
      </c>
    </row>
    <row r="682" spans="1:14">
      <c r="A682" t="s">
        <v>62</v>
      </c>
      <c r="B682" t="s">
        <v>19</v>
      </c>
      <c r="C682">
        <v>4</v>
      </c>
      <c r="D682">
        <v>1</v>
      </c>
      <c r="E682" t="s">
        <v>23</v>
      </c>
      <c r="F682">
        <v>1.19</v>
      </c>
      <c r="G682" s="1" t="s">
        <v>32</v>
      </c>
      <c r="H682">
        <v>8.5</v>
      </c>
      <c r="I682">
        <v>2.4500000000000002</v>
      </c>
      <c r="J682">
        <f t="shared" si="155"/>
        <v>1.2250000000000001</v>
      </c>
      <c r="K682">
        <f t="shared" si="156"/>
        <v>4.7143524757931843</v>
      </c>
      <c r="L682">
        <v>0.42</v>
      </c>
      <c r="M682">
        <f t="shared" si="157"/>
        <v>6.6845076098596037E-2</v>
      </c>
      <c r="N682">
        <f t="shared" si="158"/>
        <v>1.4037465980705167E-2</v>
      </c>
    </row>
    <row r="683" spans="1:14">
      <c r="A683" t="s">
        <v>62</v>
      </c>
      <c r="B683" t="s">
        <v>19</v>
      </c>
      <c r="C683">
        <v>4</v>
      </c>
      <c r="D683">
        <v>1</v>
      </c>
      <c r="E683" t="s">
        <v>29</v>
      </c>
      <c r="F683">
        <v>2.58</v>
      </c>
      <c r="G683" s="1" t="s">
        <v>30</v>
      </c>
      <c r="H683">
        <v>12</v>
      </c>
      <c r="I683">
        <v>6.82</v>
      </c>
      <c r="J683">
        <f>I683/2</f>
        <v>3.41</v>
      </c>
      <c r="K683">
        <f t="shared" si="156"/>
        <v>36.530753535207481</v>
      </c>
      <c r="L683">
        <v>0.74</v>
      </c>
      <c r="M683">
        <f t="shared" si="157"/>
        <v>0.11777465788800255</v>
      </c>
      <c r="N683">
        <f t="shared" si="158"/>
        <v>4.3576623418560945E-2</v>
      </c>
    </row>
    <row r="684" spans="1:14">
      <c r="A684" t="s">
        <v>62</v>
      </c>
      <c r="B684" t="s">
        <v>19</v>
      </c>
      <c r="C684">
        <v>4</v>
      </c>
      <c r="D684">
        <v>1</v>
      </c>
      <c r="E684" t="s">
        <v>25</v>
      </c>
      <c r="F684">
        <v>0.2</v>
      </c>
      <c r="G684" s="1" t="s">
        <v>58</v>
      </c>
      <c r="H684">
        <v>9.5</v>
      </c>
      <c r="I684">
        <v>2.2999999999999998</v>
      </c>
      <c r="J684">
        <f>I684/2</f>
        <v>1.1499999999999999</v>
      </c>
      <c r="K684">
        <f t="shared" si="156"/>
        <v>4.1547562843725006</v>
      </c>
      <c r="L684">
        <v>0.36</v>
      </c>
      <c r="M684">
        <f t="shared" si="157"/>
        <v>5.7295779513082318E-2</v>
      </c>
      <c r="N684">
        <f t="shared" si="158"/>
        <v>1.0313240312354817E-2</v>
      </c>
    </row>
    <row r="685" spans="1:14">
      <c r="A685" t="s">
        <v>62</v>
      </c>
      <c r="B685" t="s">
        <v>19</v>
      </c>
      <c r="C685">
        <v>4</v>
      </c>
      <c r="D685">
        <v>1</v>
      </c>
      <c r="E685" t="s">
        <v>20</v>
      </c>
      <c r="F685">
        <v>1.71</v>
      </c>
      <c r="G685" s="1" t="s">
        <v>58</v>
      </c>
      <c r="H685">
        <v>8</v>
      </c>
      <c r="I685">
        <v>2.02</v>
      </c>
      <c r="J685">
        <f>I685/2</f>
        <v>1.01</v>
      </c>
      <c r="K685">
        <f t="shared" si="156"/>
        <v>3.2047386659269481</v>
      </c>
      <c r="L685">
        <v>0.3</v>
      </c>
      <c r="M685">
        <f t="shared" si="157"/>
        <v>4.7746482927568598E-2</v>
      </c>
      <c r="N685">
        <f t="shared" si="158"/>
        <v>7.1619724391352897E-3</v>
      </c>
    </row>
    <row r="686" spans="1:14">
      <c r="A686" t="s">
        <v>62</v>
      </c>
      <c r="B686" t="s">
        <v>19</v>
      </c>
      <c r="C686">
        <v>4</v>
      </c>
      <c r="D686">
        <v>2</v>
      </c>
      <c r="E686" t="s">
        <v>20</v>
      </c>
      <c r="F686">
        <v>10.1</v>
      </c>
      <c r="G686" s="1" t="s">
        <v>32</v>
      </c>
      <c r="H686">
        <v>15</v>
      </c>
      <c r="I686">
        <v>13.25</v>
      </c>
      <c r="J686">
        <f t="shared" si="155"/>
        <v>6.625</v>
      </c>
      <c r="K686">
        <f t="shared" si="156"/>
        <v>137.88646506146452</v>
      </c>
      <c r="L686">
        <v>1.9</v>
      </c>
      <c r="M686">
        <f t="shared" si="157"/>
        <v>0.30239439187460115</v>
      </c>
      <c r="N686">
        <f t="shared" si="158"/>
        <v>0.28727467228087111</v>
      </c>
    </row>
    <row r="687" spans="1:14">
      <c r="A687" t="s">
        <v>62</v>
      </c>
      <c r="B687" t="s">
        <v>19</v>
      </c>
      <c r="C687">
        <v>4</v>
      </c>
      <c r="D687">
        <v>2</v>
      </c>
      <c r="E687" t="s">
        <v>29</v>
      </c>
      <c r="F687">
        <v>8.6</v>
      </c>
      <c r="G687" s="1" t="s">
        <v>32</v>
      </c>
      <c r="H687">
        <v>9</v>
      </c>
      <c r="I687">
        <v>4.1749999999999998</v>
      </c>
      <c r="J687">
        <f t="shared" si="155"/>
        <v>2.0874999999999999</v>
      </c>
      <c r="K687">
        <f t="shared" si="156"/>
        <v>13.689980861869646</v>
      </c>
      <c r="L687">
        <v>0.44</v>
      </c>
      <c r="M687">
        <f t="shared" si="157"/>
        <v>7.0028174960433953E-2</v>
      </c>
      <c r="N687">
        <f t="shared" si="158"/>
        <v>1.5406198491295472E-2</v>
      </c>
    </row>
    <row r="688" spans="1:14">
      <c r="A688" t="s">
        <v>62</v>
      </c>
      <c r="B688" t="s">
        <v>19</v>
      </c>
      <c r="C688">
        <v>4</v>
      </c>
      <c r="D688">
        <v>2</v>
      </c>
      <c r="E688" t="s">
        <v>25</v>
      </c>
      <c r="F688">
        <v>5.0999999999999996</v>
      </c>
      <c r="G688" s="1" t="s">
        <v>58</v>
      </c>
      <c r="H688">
        <v>17</v>
      </c>
      <c r="I688">
        <f>(6.6+8.54)/2</f>
        <v>7.5699999999999994</v>
      </c>
      <c r="J688">
        <f>I688/2</f>
        <v>3.7849999999999997</v>
      </c>
      <c r="K688">
        <f t="shared" si="156"/>
        <v>45.007163213674424</v>
      </c>
      <c r="L688">
        <v>1.37</v>
      </c>
      <c r="M688">
        <f t="shared" si="157"/>
        <v>0.21804227203589663</v>
      </c>
      <c r="N688">
        <f t="shared" si="158"/>
        <v>0.14935895634458921</v>
      </c>
    </row>
    <row r="689" spans="1:14">
      <c r="A689" t="s">
        <v>62</v>
      </c>
      <c r="B689" t="s">
        <v>19</v>
      </c>
      <c r="C689">
        <v>4</v>
      </c>
      <c r="D689">
        <v>2</v>
      </c>
      <c r="E689" t="s">
        <v>23</v>
      </c>
      <c r="F689">
        <v>8.9</v>
      </c>
      <c r="G689" s="1" t="s">
        <v>58</v>
      </c>
      <c r="H689">
        <v>8</v>
      </c>
      <c r="I689">
        <v>6.55</v>
      </c>
      <c r="J689">
        <f>I689/2</f>
        <v>3.2749999999999999</v>
      </c>
      <c r="K689">
        <f t="shared" si="156"/>
        <v>33.695544705159023</v>
      </c>
      <c r="L689">
        <v>0.47</v>
      </c>
      <c r="M689">
        <f t="shared" si="157"/>
        <v>7.4802823253190806E-2</v>
      </c>
      <c r="N689">
        <f t="shared" si="158"/>
        <v>1.7578663464499839E-2</v>
      </c>
    </row>
    <row r="690" spans="1:14">
      <c r="A690" t="s">
        <v>62</v>
      </c>
      <c r="B690" t="s">
        <v>19</v>
      </c>
      <c r="C690">
        <v>4</v>
      </c>
      <c r="D690">
        <v>3</v>
      </c>
      <c r="E690" t="s">
        <v>25</v>
      </c>
      <c r="F690">
        <v>2.85</v>
      </c>
      <c r="G690" s="1" t="s">
        <v>32</v>
      </c>
      <c r="H690">
        <v>9</v>
      </c>
      <c r="I690">
        <v>4.55</v>
      </c>
      <c r="J690">
        <f t="shared" si="155"/>
        <v>2.2749999999999999</v>
      </c>
      <c r="K690">
        <f t="shared" si="156"/>
        <v>16.259705477735672</v>
      </c>
      <c r="L690">
        <v>0.45</v>
      </c>
      <c r="M690">
        <f t="shared" si="157"/>
        <v>7.1619724391352904E-2</v>
      </c>
      <c r="N690">
        <f t="shared" si="158"/>
        <v>1.6114437988054401E-2</v>
      </c>
    </row>
    <row r="691" spans="1:14">
      <c r="A691" t="s">
        <v>62</v>
      </c>
      <c r="B691" t="s">
        <v>19</v>
      </c>
      <c r="C691">
        <v>4</v>
      </c>
      <c r="D691">
        <v>3</v>
      </c>
      <c r="E691" t="s">
        <v>23</v>
      </c>
      <c r="F691">
        <v>3.1</v>
      </c>
      <c r="G691" s="1" t="s">
        <v>32</v>
      </c>
      <c r="H691">
        <v>9</v>
      </c>
      <c r="I691">
        <f>(3.03+3.23)/2</f>
        <v>3.13</v>
      </c>
      <c r="J691">
        <f t="shared" ref="J691:J722" si="159">I691/2</f>
        <v>1.5649999999999999</v>
      </c>
      <c r="K691">
        <f t="shared" si="156"/>
        <v>7.6944672669884602</v>
      </c>
      <c r="L691">
        <v>0.36</v>
      </c>
      <c r="M691">
        <f t="shared" si="157"/>
        <v>5.7295779513082318E-2</v>
      </c>
      <c r="N691">
        <f t="shared" si="158"/>
        <v>1.0313240312354817E-2</v>
      </c>
    </row>
    <row r="692" spans="1:14">
      <c r="A692" t="s">
        <v>62</v>
      </c>
      <c r="B692" t="s">
        <v>19</v>
      </c>
      <c r="C692">
        <v>4</v>
      </c>
      <c r="D692">
        <v>3</v>
      </c>
      <c r="E692" t="s">
        <v>20</v>
      </c>
      <c r="F692">
        <v>1</v>
      </c>
      <c r="G692" s="1" t="s">
        <v>32</v>
      </c>
      <c r="H692">
        <v>11</v>
      </c>
      <c r="I692">
        <v>6.5750000000000002</v>
      </c>
      <c r="J692">
        <f t="shared" si="159"/>
        <v>3.2875000000000001</v>
      </c>
      <c r="K692">
        <f t="shared" si="156"/>
        <v>33.953253477523816</v>
      </c>
      <c r="L692">
        <v>0.78</v>
      </c>
      <c r="M692">
        <f t="shared" si="157"/>
        <v>0.12414085561167837</v>
      </c>
      <c r="N692">
        <f t="shared" si="158"/>
        <v>4.8414933688554568E-2</v>
      </c>
    </row>
    <row r="693" spans="1:14">
      <c r="A693" t="s">
        <v>62</v>
      </c>
      <c r="B693" t="s">
        <v>19</v>
      </c>
      <c r="C693">
        <v>4</v>
      </c>
      <c r="D693">
        <v>3</v>
      </c>
      <c r="E693" t="s">
        <v>29</v>
      </c>
      <c r="F693">
        <v>3.1</v>
      </c>
      <c r="G693" s="1" t="s">
        <v>58</v>
      </c>
      <c r="H693">
        <v>10</v>
      </c>
      <c r="I693">
        <v>5.85</v>
      </c>
      <c r="J693">
        <f t="shared" si="159"/>
        <v>2.9249999999999998</v>
      </c>
      <c r="K693">
        <f t="shared" si="156"/>
        <v>26.878288646869169</v>
      </c>
      <c r="L693">
        <v>0.67</v>
      </c>
      <c r="M693">
        <f t="shared" si="157"/>
        <v>0.10663381187156988</v>
      </c>
      <c r="N693">
        <f t="shared" si="158"/>
        <v>3.5722326976975909E-2</v>
      </c>
    </row>
    <row r="694" spans="1:14">
      <c r="A694" t="s">
        <v>62</v>
      </c>
      <c r="B694" t="s">
        <v>19</v>
      </c>
      <c r="C694">
        <v>4</v>
      </c>
      <c r="D694">
        <v>4</v>
      </c>
      <c r="E694" t="s">
        <v>25</v>
      </c>
      <c r="F694">
        <v>8.5</v>
      </c>
      <c r="G694" s="1" t="s">
        <v>32</v>
      </c>
      <c r="H694">
        <v>14</v>
      </c>
      <c r="I694">
        <v>12.15</v>
      </c>
      <c r="J694">
        <f t="shared" si="159"/>
        <v>6.0750000000000002</v>
      </c>
      <c r="K694">
        <f t="shared" si="156"/>
        <v>115.94244037613981</v>
      </c>
      <c r="L694">
        <v>1.28</v>
      </c>
      <c r="M694">
        <f t="shared" si="157"/>
        <v>0.20371832715762606</v>
      </c>
      <c r="N694">
        <f t="shared" si="158"/>
        <v>0.13037972938088069</v>
      </c>
    </row>
    <row r="695" spans="1:14">
      <c r="A695" t="s">
        <v>62</v>
      </c>
      <c r="B695" t="s">
        <v>19</v>
      </c>
      <c r="C695">
        <v>4</v>
      </c>
      <c r="D695">
        <v>4</v>
      </c>
      <c r="E695" t="s">
        <v>23</v>
      </c>
      <c r="F695">
        <v>6.9</v>
      </c>
      <c r="G695" s="1" t="s">
        <v>32</v>
      </c>
      <c r="H695">
        <v>10</v>
      </c>
      <c r="I695">
        <v>5</v>
      </c>
      <c r="J695">
        <f t="shared" si="159"/>
        <v>2.5</v>
      </c>
      <c r="K695">
        <f t="shared" si="156"/>
        <v>19.634954084936208</v>
      </c>
      <c r="L695">
        <v>0.7</v>
      </c>
      <c r="M695">
        <f t="shared" si="157"/>
        <v>0.11140846016432673</v>
      </c>
      <c r="N695">
        <f t="shared" si="158"/>
        <v>3.8992961057514354E-2</v>
      </c>
    </row>
    <row r="696" spans="1:14">
      <c r="A696" t="s">
        <v>62</v>
      </c>
      <c r="B696" t="s">
        <v>19</v>
      </c>
      <c r="C696">
        <v>4</v>
      </c>
      <c r="D696">
        <v>4</v>
      </c>
      <c r="E696" t="s">
        <v>20</v>
      </c>
      <c r="F696">
        <v>2.1</v>
      </c>
      <c r="G696" s="1" t="s">
        <v>32</v>
      </c>
      <c r="H696">
        <v>24</v>
      </c>
      <c r="I696">
        <v>12.5</v>
      </c>
      <c r="J696">
        <f t="shared" si="159"/>
        <v>6.25</v>
      </c>
      <c r="K696">
        <f t="shared" si="156"/>
        <v>122.7184630308513</v>
      </c>
      <c r="L696">
        <v>1.9</v>
      </c>
      <c r="M696">
        <f t="shared" si="157"/>
        <v>0.30239439187460115</v>
      </c>
      <c r="N696">
        <f t="shared" si="158"/>
        <v>0.28727467228087111</v>
      </c>
    </row>
    <row r="697" spans="1:14">
      <c r="A697" t="s">
        <v>62</v>
      </c>
      <c r="B697" t="s">
        <v>19</v>
      </c>
      <c r="C697">
        <v>4</v>
      </c>
      <c r="D697">
        <v>4</v>
      </c>
      <c r="E697" t="s">
        <v>29</v>
      </c>
      <c r="F697">
        <v>13.4</v>
      </c>
      <c r="G697" s="1" t="s">
        <v>35</v>
      </c>
      <c r="H697">
        <v>14</v>
      </c>
      <c r="I697">
        <v>6.5</v>
      </c>
      <c r="J697">
        <f t="shared" si="159"/>
        <v>3.25</v>
      </c>
      <c r="K697">
        <f t="shared" si="156"/>
        <v>33.183072403542191</v>
      </c>
      <c r="L697">
        <v>0.7</v>
      </c>
      <c r="M697">
        <f t="shared" si="157"/>
        <v>0.11140846016432673</v>
      </c>
      <c r="N697">
        <f t="shared" si="158"/>
        <v>3.8992961057514354E-2</v>
      </c>
    </row>
    <row r="698" spans="1:14">
      <c r="A698" t="s">
        <v>62</v>
      </c>
      <c r="B698" t="s">
        <v>19</v>
      </c>
      <c r="C698">
        <v>4</v>
      </c>
      <c r="D698">
        <v>5</v>
      </c>
      <c r="E698" t="s">
        <v>25</v>
      </c>
      <c r="F698">
        <v>5.8</v>
      </c>
      <c r="G698" s="1" t="s">
        <v>35</v>
      </c>
      <c r="H698">
        <v>11.5</v>
      </c>
      <c r="I698">
        <v>5.75</v>
      </c>
      <c r="J698">
        <f t="shared" si="159"/>
        <v>2.875</v>
      </c>
      <c r="K698">
        <f t="shared" si="156"/>
        <v>25.967226777328133</v>
      </c>
      <c r="L698">
        <v>0.7</v>
      </c>
      <c r="M698">
        <f t="shared" si="157"/>
        <v>0.11140846016432673</v>
      </c>
      <c r="N698">
        <f t="shared" si="158"/>
        <v>3.8992961057514354E-2</v>
      </c>
    </row>
    <row r="699" spans="1:14">
      <c r="A699" t="s">
        <v>62</v>
      </c>
      <c r="B699" t="s">
        <v>19</v>
      </c>
      <c r="C699">
        <v>4</v>
      </c>
      <c r="D699">
        <v>5</v>
      </c>
      <c r="E699" t="s">
        <v>23</v>
      </c>
      <c r="F699">
        <v>9.6</v>
      </c>
      <c r="G699" s="1" t="s">
        <v>35</v>
      </c>
      <c r="H699">
        <v>13</v>
      </c>
      <c r="I699">
        <v>6.5</v>
      </c>
      <c r="J699">
        <f t="shared" si="159"/>
        <v>3.25</v>
      </c>
      <c r="K699">
        <f t="shared" si="156"/>
        <v>33.183072403542191</v>
      </c>
      <c r="L699">
        <v>0.68</v>
      </c>
      <c r="M699">
        <f t="shared" si="157"/>
        <v>0.10822536130248885</v>
      </c>
      <c r="N699">
        <f t="shared" si="158"/>
        <v>3.6796622842846217E-2</v>
      </c>
    </row>
    <row r="700" spans="1:14">
      <c r="A700" t="s">
        <v>62</v>
      </c>
      <c r="B700" t="s">
        <v>19</v>
      </c>
      <c r="C700">
        <v>4</v>
      </c>
      <c r="D700">
        <v>5</v>
      </c>
      <c r="E700" t="s">
        <v>29</v>
      </c>
      <c r="F700">
        <v>4.2</v>
      </c>
      <c r="G700" s="1" t="s">
        <v>35</v>
      </c>
      <c r="H700">
        <v>9.5</v>
      </c>
      <c r="I700">
        <v>3.5</v>
      </c>
      <c r="J700">
        <f t="shared" si="159"/>
        <v>1.75</v>
      </c>
      <c r="K700">
        <f t="shared" si="156"/>
        <v>9.6211275016187408</v>
      </c>
      <c r="L700">
        <v>0.41</v>
      </c>
      <c r="M700">
        <f t="shared" si="157"/>
        <v>6.5253526667677086E-2</v>
      </c>
      <c r="N700">
        <f t="shared" si="158"/>
        <v>1.3376972966873802E-2</v>
      </c>
    </row>
    <row r="701" spans="1:14">
      <c r="A701" t="s">
        <v>62</v>
      </c>
      <c r="B701" t="s">
        <v>19</v>
      </c>
      <c r="C701">
        <v>4</v>
      </c>
      <c r="D701">
        <v>5</v>
      </c>
      <c r="E701" t="s">
        <v>20</v>
      </c>
      <c r="F701">
        <v>8</v>
      </c>
      <c r="G701" s="1" t="s">
        <v>30</v>
      </c>
      <c r="H701">
        <v>13.5</v>
      </c>
      <c r="I701">
        <v>13.5</v>
      </c>
      <c r="J701">
        <f t="shared" si="159"/>
        <v>6.75</v>
      </c>
      <c r="K701">
        <f t="shared" si="156"/>
        <v>143.13881527918494</v>
      </c>
      <c r="L701">
        <v>1.2</v>
      </c>
      <c r="M701">
        <f t="shared" si="157"/>
        <v>0.19098593171027439</v>
      </c>
      <c r="N701">
        <f t="shared" si="158"/>
        <v>0.11459155902616464</v>
      </c>
    </row>
    <row r="702" spans="1:14">
      <c r="A702" t="s">
        <v>62</v>
      </c>
      <c r="B702" t="s">
        <v>19</v>
      </c>
      <c r="C702">
        <v>5</v>
      </c>
      <c r="D702">
        <v>1</v>
      </c>
      <c r="E702" t="s">
        <v>25</v>
      </c>
      <c r="F702">
        <v>4.75</v>
      </c>
      <c r="G702" s="1" t="s">
        <v>32</v>
      </c>
      <c r="H702">
        <v>16</v>
      </c>
      <c r="I702">
        <v>9</v>
      </c>
      <c r="J702">
        <f t="shared" si="159"/>
        <v>4.5</v>
      </c>
      <c r="K702">
        <f t="shared" si="156"/>
        <v>63.617251235193308</v>
      </c>
      <c r="L702">
        <v>1.35</v>
      </c>
      <c r="M702">
        <f t="shared" si="157"/>
        <v>0.21485917317405873</v>
      </c>
      <c r="N702">
        <f t="shared" si="158"/>
        <v>0.14502994189248966</v>
      </c>
    </row>
    <row r="703" spans="1:14">
      <c r="A703" t="s">
        <v>62</v>
      </c>
      <c r="B703" t="s">
        <v>19</v>
      </c>
      <c r="C703">
        <v>5</v>
      </c>
      <c r="D703">
        <v>1</v>
      </c>
      <c r="E703" t="s">
        <v>23</v>
      </c>
      <c r="F703">
        <v>2.2000000000000002</v>
      </c>
      <c r="G703" s="1" t="s">
        <v>35</v>
      </c>
      <c r="H703">
        <v>5.5</v>
      </c>
      <c r="I703">
        <v>3.2</v>
      </c>
      <c r="J703">
        <f t="shared" si="159"/>
        <v>1.6</v>
      </c>
      <c r="K703">
        <f t="shared" si="156"/>
        <v>8.0424771931898711</v>
      </c>
      <c r="L703">
        <v>0.6</v>
      </c>
      <c r="M703">
        <f t="shared" si="157"/>
        <v>9.5492965855137196E-2</v>
      </c>
      <c r="N703">
        <f t="shared" si="158"/>
        <v>2.8647889756541159E-2</v>
      </c>
    </row>
    <row r="704" spans="1:14">
      <c r="A704" t="s">
        <v>62</v>
      </c>
      <c r="B704" t="s">
        <v>19</v>
      </c>
      <c r="C704">
        <v>5</v>
      </c>
      <c r="D704">
        <v>1</v>
      </c>
      <c r="E704" t="s">
        <v>29</v>
      </c>
      <c r="F704">
        <v>2.5</v>
      </c>
      <c r="G704" s="1" t="s">
        <v>35</v>
      </c>
      <c r="H704">
        <v>20</v>
      </c>
      <c r="I704">
        <v>5.8</v>
      </c>
      <c r="J704">
        <f t="shared" si="159"/>
        <v>2.9</v>
      </c>
      <c r="K704">
        <f t="shared" si="156"/>
        <v>26.420794216690162</v>
      </c>
      <c r="L704">
        <v>1.3</v>
      </c>
      <c r="M704">
        <f t="shared" si="157"/>
        <v>0.20690142601946396</v>
      </c>
      <c r="N704">
        <f t="shared" si="158"/>
        <v>0.13448592691265157</v>
      </c>
    </row>
    <row r="705" spans="1:14">
      <c r="A705" t="s">
        <v>62</v>
      </c>
      <c r="B705" t="s">
        <v>19</v>
      </c>
      <c r="C705">
        <v>5</v>
      </c>
      <c r="D705">
        <v>1</v>
      </c>
      <c r="E705" t="s">
        <v>20</v>
      </c>
      <c r="F705">
        <v>2.6</v>
      </c>
      <c r="G705" s="1" t="s">
        <v>58</v>
      </c>
      <c r="H705">
        <v>13</v>
      </c>
      <c r="I705">
        <f>(2.42+3.35)/2</f>
        <v>2.8849999999999998</v>
      </c>
      <c r="J705">
        <f t="shared" si="159"/>
        <v>1.4424999999999999</v>
      </c>
      <c r="K705">
        <f t="shared" si="156"/>
        <v>6.5370456285437255</v>
      </c>
      <c r="L705">
        <v>0.21</v>
      </c>
      <c r="M705">
        <f t="shared" si="157"/>
        <v>3.3422538049298019E-2</v>
      </c>
      <c r="N705">
        <f t="shared" si="158"/>
        <v>3.5093664951762918E-3</v>
      </c>
    </row>
    <row r="706" spans="1:14">
      <c r="A706" t="s">
        <v>62</v>
      </c>
      <c r="B706" t="s">
        <v>19</v>
      </c>
      <c r="C706">
        <v>5</v>
      </c>
      <c r="D706">
        <v>2</v>
      </c>
      <c r="E706" t="s">
        <v>29</v>
      </c>
      <c r="F706">
        <v>2.1</v>
      </c>
      <c r="G706" t="s">
        <v>22</v>
      </c>
      <c r="H706">
        <v>9</v>
      </c>
      <c r="I706">
        <v>8.76</v>
      </c>
      <c r="J706">
        <f t="shared" si="159"/>
        <v>4.38</v>
      </c>
      <c r="K706">
        <f t="shared" si="156"/>
        <v>60.269570103528025</v>
      </c>
      <c r="L706">
        <v>1.3</v>
      </c>
      <c r="M706">
        <f t="shared" si="157"/>
        <v>0.20690142601946396</v>
      </c>
      <c r="N706">
        <f t="shared" si="158"/>
        <v>0.13448592691265157</v>
      </c>
    </row>
    <row r="707" spans="1:14">
      <c r="A707" t="s">
        <v>62</v>
      </c>
      <c r="B707" t="s">
        <v>19</v>
      </c>
      <c r="C707">
        <v>5</v>
      </c>
      <c r="D707">
        <v>2</v>
      </c>
      <c r="E707" t="s">
        <v>25</v>
      </c>
      <c r="F707">
        <v>1.62</v>
      </c>
      <c r="G707" s="1" t="s">
        <v>35</v>
      </c>
      <c r="H707">
        <v>11</v>
      </c>
      <c r="I707">
        <v>5.22</v>
      </c>
      <c r="J707">
        <f t="shared" si="159"/>
        <v>2.61</v>
      </c>
      <c r="K707">
        <f t="shared" si="156"/>
        <v>21.400843315519026</v>
      </c>
      <c r="L707">
        <v>0.61</v>
      </c>
      <c r="M707">
        <f t="shared" si="157"/>
        <v>9.7084515286056161E-2</v>
      </c>
      <c r="N707">
        <f t="shared" si="158"/>
        <v>2.9610777162247127E-2</v>
      </c>
    </row>
    <row r="708" spans="1:14">
      <c r="A708" t="s">
        <v>62</v>
      </c>
      <c r="B708" t="s">
        <v>19</v>
      </c>
      <c r="C708">
        <v>5</v>
      </c>
      <c r="D708">
        <v>2</v>
      </c>
      <c r="E708" t="s">
        <v>23</v>
      </c>
      <c r="F708">
        <v>8.15</v>
      </c>
      <c r="G708" s="1" t="s">
        <v>58</v>
      </c>
      <c r="H708">
        <v>12</v>
      </c>
      <c r="I708">
        <v>4.25</v>
      </c>
      <c r="J708">
        <f t="shared" si="159"/>
        <v>2.125</v>
      </c>
      <c r="K708">
        <f t="shared" si="156"/>
        <v>14.186254326366409</v>
      </c>
      <c r="L708">
        <v>0.45</v>
      </c>
      <c r="M708">
        <f t="shared" si="157"/>
        <v>7.1619724391352904E-2</v>
      </c>
      <c r="N708">
        <f t="shared" si="158"/>
        <v>1.6114437988054401E-2</v>
      </c>
    </row>
    <row r="709" spans="1:14">
      <c r="A709" t="s">
        <v>62</v>
      </c>
      <c r="B709" t="s">
        <v>19</v>
      </c>
      <c r="C709">
        <v>5</v>
      </c>
      <c r="D709">
        <v>2</v>
      </c>
      <c r="E709" t="s">
        <v>20</v>
      </c>
      <c r="F709">
        <v>7.2</v>
      </c>
      <c r="G709" s="1" t="s">
        <v>58</v>
      </c>
      <c r="H709">
        <v>16</v>
      </c>
      <c r="I709">
        <v>7.15</v>
      </c>
      <c r="J709">
        <f t="shared" si="159"/>
        <v>3.5750000000000002</v>
      </c>
      <c r="K709">
        <f t="shared" ref="K709:K740" si="160">PI() *(J709*J709)</f>
        <v>40.151517608286049</v>
      </c>
      <c r="L709">
        <v>1</v>
      </c>
      <c r="M709">
        <f t="shared" ref="M709:M740" si="161">(L709/PI() )/2</f>
        <v>0.15915494309189535</v>
      </c>
      <c r="N709">
        <f t="shared" ref="N709:N740" si="162">PI() *(M709*M709)</f>
        <v>7.9577471545947673E-2</v>
      </c>
    </row>
    <row r="710" spans="1:14">
      <c r="A710" t="s">
        <v>62</v>
      </c>
      <c r="B710" t="s">
        <v>19</v>
      </c>
      <c r="C710">
        <v>5</v>
      </c>
      <c r="D710">
        <v>3</v>
      </c>
      <c r="E710" t="s">
        <v>23</v>
      </c>
      <c r="F710">
        <v>3.2</v>
      </c>
      <c r="G710" s="1" t="s">
        <v>32</v>
      </c>
      <c r="H710">
        <v>14</v>
      </c>
      <c r="I710">
        <v>2.85</v>
      </c>
      <c r="J710">
        <f t="shared" si="159"/>
        <v>1.425</v>
      </c>
      <c r="K710">
        <f t="shared" si="160"/>
        <v>6.3793965821957741</v>
      </c>
      <c r="L710">
        <v>0.28999999999999998</v>
      </c>
      <c r="M710">
        <f t="shared" si="161"/>
        <v>4.6154933496649647E-2</v>
      </c>
      <c r="N710">
        <f t="shared" si="162"/>
        <v>6.6924653570141993E-3</v>
      </c>
    </row>
    <row r="711" spans="1:14">
      <c r="A711" t="s">
        <v>62</v>
      </c>
      <c r="B711" t="s">
        <v>19</v>
      </c>
      <c r="C711">
        <v>5</v>
      </c>
      <c r="D711">
        <v>3</v>
      </c>
      <c r="E711" t="s">
        <v>20</v>
      </c>
      <c r="F711">
        <v>6.65</v>
      </c>
      <c r="G711" s="1" t="s">
        <v>32</v>
      </c>
      <c r="H711">
        <v>11</v>
      </c>
      <c r="I711">
        <f>(6.8+5.65)/2</f>
        <v>6.2249999999999996</v>
      </c>
      <c r="J711">
        <f t="shared" si="159"/>
        <v>3.1124999999999998</v>
      </c>
      <c r="K711">
        <f t="shared" si="160"/>
        <v>30.434669705503239</v>
      </c>
      <c r="L711">
        <v>0.91</v>
      </c>
      <c r="M711">
        <f t="shared" si="161"/>
        <v>0.14483099821362477</v>
      </c>
      <c r="N711">
        <f t="shared" si="162"/>
        <v>6.5898104187199269E-2</v>
      </c>
    </row>
    <row r="712" spans="1:14">
      <c r="A712" t="s">
        <v>62</v>
      </c>
      <c r="B712" t="s">
        <v>19</v>
      </c>
      <c r="C712">
        <v>5</v>
      </c>
      <c r="D712">
        <v>3</v>
      </c>
      <c r="E712" t="s">
        <v>25</v>
      </c>
      <c r="F712">
        <v>5.4</v>
      </c>
      <c r="G712" s="1" t="s">
        <v>58</v>
      </c>
      <c r="H712">
        <v>7.5</v>
      </c>
      <c r="I712">
        <v>3.32</v>
      </c>
      <c r="J712">
        <f t="shared" si="159"/>
        <v>1.66</v>
      </c>
      <c r="K712">
        <f t="shared" si="160"/>
        <v>8.6569727162320333</v>
      </c>
      <c r="L712">
        <v>0.3</v>
      </c>
      <c r="M712">
        <f t="shared" si="161"/>
        <v>4.7746482927568598E-2</v>
      </c>
      <c r="N712">
        <f t="shared" si="162"/>
        <v>7.1619724391352897E-3</v>
      </c>
    </row>
    <row r="713" spans="1:14">
      <c r="A713" t="s">
        <v>62</v>
      </c>
      <c r="B713" t="s">
        <v>19</v>
      </c>
      <c r="C713">
        <v>5</v>
      </c>
      <c r="D713">
        <v>3</v>
      </c>
      <c r="E713" t="s">
        <v>29</v>
      </c>
      <c r="F713">
        <v>3.35</v>
      </c>
      <c r="G713" s="1" t="s">
        <v>58</v>
      </c>
      <c r="H713">
        <v>8</v>
      </c>
      <c r="I713">
        <v>7.32</v>
      </c>
      <c r="J713">
        <f t="shared" si="159"/>
        <v>3.66</v>
      </c>
      <c r="K713">
        <f t="shared" si="160"/>
        <v>42.083518550427435</v>
      </c>
      <c r="L713">
        <v>1.1000000000000001</v>
      </c>
      <c r="M713">
        <f t="shared" si="161"/>
        <v>0.17507043740108488</v>
      </c>
      <c r="N713">
        <f t="shared" si="162"/>
        <v>9.6288740570596693E-2</v>
      </c>
    </row>
    <row r="714" spans="1:14">
      <c r="A714" t="s">
        <v>62</v>
      </c>
      <c r="B714" t="s">
        <v>19</v>
      </c>
      <c r="C714">
        <v>5</v>
      </c>
      <c r="D714">
        <v>4</v>
      </c>
      <c r="E714" t="s">
        <v>25</v>
      </c>
      <c r="F714">
        <v>4.5999999999999996</v>
      </c>
      <c r="G714" s="1" t="s">
        <v>32</v>
      </c>
      <c r="H714">
        <v>11</v>
      </c>
      <c r="I714">
        <v>3.25</v>
      </c>
      <c r="J714">
        <f t="shared" si="159"/>
        <v>1.625</v>
      </c>
      <c r="K714">
        <f t="shared" si="160"/>
        <v>8.2957681008855477</v>
      </c>
      <c r="L714">
        <v>0.51</v>
      </c>
      <c r="M714">
        <f t="shared" si="161"/>
        <v>8.1169020976866624E-2</v>
      </c>
      <c r="N714">
        <f t="shared" si="162"/>
        <v>2.0698100349100988E-2</v>
      </c>
    </row>
    <row r="715" spans="1:14">
      <c r="A715" t="s">
        <v>62</v>
      </c>
      <c r="B715" t="s">
        <v>19</v>
      </c>
      <c r="C715">
        <v>5</v>
      </c>
      <c r="D715">
        <v>4</v>
      </c>
      <c r="E715" t="s">
        <v>23</v>
      </c>
      <c r="F715">
        <v>3.4</v>
      </c>
      <c r="G715" s="1" t="s">
        <v>32</v>
      </c>
      <c r="H715">
        <v>8</v>
      </c>
      <c r="I715">
        <v>1.6</v>
      </c>
      <c r="J715">
        <f t="shared" si="159"/>
        <v>0.8</v>
      </c>
      <c r="K715">
        <f t="shared" si="160"/>
        <v>2.0106192982974678</v>
      </c>
      <c r="L715">
        <v>0.45</v>
      </c>
      <c r="M715">
        <f t="shared" si="161"/>
        <v>7.1619724391352904E-2</v>
      </c>
      <c r="N715">
        <f t="shared" si="162"/>
        <v>1.6114437988054401E-2</v>
      </c>
    </row>
    <row r="716" spans="1:14">
      <c r="A716" t="s">
        <v>62</v>
      </c>
      <c r="B716" t="s">
        <v>19</v>
      </c>
      <c r="C716">
        <v>5</v>
      </c>
      <c r="D716">
        <v>4</v>
      </c>
      <c r="E716" t="s">
        <v>20</v>
      </c>
      <c r="F716">
        <v>1.2</v>
      </c>
      <c r="G716" s="1" t="s">
        <v>58</v>
      </c>
      <c r="H716">
        <v>12</v>
      </c>
      <c r="I716">
        <v>4.95</v>
      </c>
      <c r="J716">
        <f t="shared" si="159"/>
        <v>2.4750000000000001</v>
      </c>
      <c r="K716">
        <f t="shared" si="160"/>
        <v>19.244218498645978</v>
      </c>
      <c r="L716">
        <v>0.65</v>
      </c>
      <c r="M716">
        <f t="shared" si="161"/>
        <v>0.10345071300973198</v>
      </c>
      <c r="N716">
        <f t="shared" si="162"/>
        <v>3.3621481728162893E-2</v>
      </c>
    </row>
    <row r="717" spans="1:14">
      <c r="A717" t="s">
        <v>62</v>
      </c>
      <c r="B717" t="s">
        <v>19</v>
      </c>
      <c r="C717">
        <v>5</v>
      </c>
      <c r="D717">
        <v>4</v>
      </c>
      <c r="E717" t="s">
        <v>29</v>
      </c>
      <c r="F717">
        <v>3.2</v>
      </c>
      <c r="G717" s="1" t="s">
        <v>58</v>
      </c>
      <c r="H717">
        <v>12</v>
      </c>
      <c r="I717">
        <v>4.9249999999999998</v>
      </c>
      <c r="J717">
        <f t="shared" si="159"/>
        <v>2.4624999999999999</v>
      </c>
      <c r="K717">
        <f t="shared" si="160"/>
        <v>19.050323327057232</v>
      </c>
      <c r="L717">
        <v>0.81</v>
      </c>
      <c r="M717">
        <f t="shared" si="161"/>
        <v>0.12891550390443524</v>
      </c>
      <c r="N717">
        <f t="shared" si="162"/>
        <v>5.2210779081296281E-2</v>
      </c>
    </row>
    <row r="718" spans="1:14">
      <c r="A718" t="s">
        <v>62</v>
      </c>
      <c r="B718" t="s">
        <v>19</v>
      </c>
      <c r="C718">
        <v>5</v>
      </c>
      <c r="D718">
        <v>5</v>
      </c>
      <c r="E718" t="s">
        <v>29</v>
      </c>
      <c r="F718">
        <v>5.05</v>
      </c>
      <c r="G718" t="s">
        <v>63</v>
      </c>
      <c r="H718">
        <v>6</v>
      </c>
      <c r="I718">
        <v>2.67</v>
      </c>
      <c r="J718">
        <f t="shared" si="159"/>
        <v>1.335</v>
      </c>
      <c r="K718">
        <f t="shared" si="160"/>
        <v>5.5990249670440688</v>
      </c>
      <c r="L718">
        <v>0.9</v>
      </c>
      <c r="M718">
        <f t="shared" si="161"/>
        <v>0.14323944878270581</v>
      </c>
      <c r="N718">
        <f t="shared" si="162"/>
        <v>6.4457751952217604E-2</v>
      </c>
    </row>
    <row r="719" spans="1:14">
      <c r="A719" t="s">
        <v>62</v>
      </c>
      <c r="B719" t="s">
        <v>19</v>
      </c>
      <c r="C719">
        <v>5</v>
      </c>
      <c r="D719">
        <v>5</v>
      </c>
      <c r="E719" t="s">
        <v>25</v>
      </c>
      <c r="F719">
        <v>5.3</v>
      </c>
      <c r="G719" s="1" t="s">
        <v>35</v>
      </c>
      <c r="H719">
        <v>7</v>
      </c>
      <c r="I719">
        <v>6.5</v>
      </c>
      <c r="J719">
        <f t="shared" si="159"/>
        <v>3.25</v>
      </c>
      <c r="K719">
        <f t="shared" si="160"/>
        <v>33.183072403542191</v>
      </c>
      <c r="L719">
        <v>0.94</v>
      </c>
      <c r="M719">
        <f t="shared" si="161"/>
        <v>0.14960564650638161</v>
      </c>
      <c r="N719">
        <f t="shared" si="162"/>
        <v>7.0314653857999357E-2</v>
      </c>
    </row>
    <row r="720" spans="1:14">
      <c r="A720" t="s">
        <v>62</v>
      </c>
      <c r="B720" t="s">
        <v>19</v>
      </c>
      <c r="C720">
        <v>5</v>
      </c>
      <c r="D720">
        <v>5</v>
      </c>
      <c r="E720" t="s">
        <v>23</v>
      </c>
      <c r="F720">
        <v>5.0999999999999996</v>
      </c>
      <c r="G720" s="1" t="s">
        <v>58</v>
      </c>
      <c r="H720">
        <v>6</v>
      </c>
      <c r="I720">
        <v>2.2999999999999998</v>
      </c>
      <c r="J720">
        <f t="shared" si="159"/>
        <v>1.1499999999999999</v>
      </c>
      <c r="K720">
        <f t="shared" si="160"/>
        <v>4.1547562843725006</v>
      </c>
      <c r="L720">
        <v>0.19</v>
      </c>
      <c r="M720">
        <f t="shared" si="161"/>
        <v>3.0239439187460117E-2</v>
      </c>
      <c r="N720">
        <f t="shared" si="162"/>
        <v>2.8727467228087111E-3</v>
      </c>
    </row>
    <row r="721" spans="1:14">
      <c r="A721" t="s">
        <v>62</v>
      </c>
      <c r="B721" t="s">
        <v>19</v>
      </c>
      <c r="C721">
        <v>5</v>
      </c>
      <c r="D721">
        <v>5</v>
      </c>
      <c r="E721" t="s">
        <v>20</v>
      </c>
      <c r="F721">
        <v>3.8</v>
      </c>
      <c r="G721" s="1" t="s">
        <v>58</v>
      </c>
      <c r="H721">
        <v>9</v>
      </c>
      <c r="I721">
        <v>1.9</v>
      </c>
      <c r="J721">
        <f t="shared" si="159"/>
        <v>0.95</v>
      </c>
      <c r="K721">
        <f t="shared" si="160"/>
        <v>2.8352873698647882</v>
      </c>
      <c r="L721">
        <v>0.38</v>
      </c>
      <c r="M721">
        <f t="shared" si="161"/>
        <v>6.0478878374920234E-2</v>
      </c>
      <c r="N721">
        <f t="shared" si="162"/>
        <v>1.1490986891234845E-2</v>
      </c>
    </row>
    <row r="722" spans="1:14">
      <c r="A722" t="s">
        <v>62</v>
      </c>
      <c r="B722" t="s">
        <v>19</v>
      </c>
      <c r="C722">
        <v>6</v>
      </c>
      <c r="D722">
        <v>1</v>
      </c>
      <c r="E722" t="s">
        <v>25</v>
      </c>
      <c r="F722">
        <v>4.5</v>
      </c>
      <c r="G722" s="1" t="s">
        <v>35</v>
      </c>
      <c r="H722">
        <v>9</v>
      </c>
      <c r="I722">
        <v>6</v>
      </c>
      <c r="J722">
        <f t="shared" si="159"/>
        <v>3</v>
      </c>
      <c r="K722">
        <f t="shared" si="160"/>
        <v>28.274333882308138</v>
      </c>
      <c r="L722">
        <v>0.66</v>
      </c>
      <c r="M722">
        <f t="shared" si="161"/>
        <v>0.10504226244065093</v>
      </c>
      <c r="N722">
        <f t="shared" si="162"/>
        <v>3.4663946605414803E-2</v>
      </c>
    </row>
    <row r="723" spans="1:14">
      <c r="A723" t="s">
        <v>62</v>
      </c>
      <c r="B723" t="s">
        <v>19</v>
      </c>
      <c r="C723">
        <v>6</v>
      </c>
      <c r="D723">
        <v>1</v>
      </c>
      <c r="E723" t="s">
        <v>23</v>
      </c>
      <c r="F723">
        <v>2.5</v>
      </c>
      <c r="G723" s="1" t="s">
        <v>35</v>
      </c>
      <c r="H723">
        <v>12</v>
      </c>
      <c r="I723">
        <v>10.5</v>
      </c>
      <c r="J723">
        <f t="shared" ref="J723:J742" si="163">I723/2</f>
        <v>5.25</v>
      </c>
      <c r="K723">
        <f t="shared" si="160"/>
        <v>86.59014751456867</v>
      </c>
      <c r="L723">
        <v>1.1399999999999999</v>
      </c>
      <c r="M723">
        <f t="shared" si="161"/>
        <v>0.18143663512476069</v>
      </c>
      <c r="N723">
        <f t="shared" si="162"/>
        <v>0.1034188820211136</v>
      </c>
    </row>
    <row r="724" spans="1:14">
      <c r="A724" t="s">
        <v>62</v>
      </c>
      <c r="B724" t="s">
        <v>19</v>
      </c>
      <c r="C724">
        <v>6</v>
      </c>
      <c r="D724">
        <v>1</v>
      </c>
      <c r="E724" t="s">
        <v>20</v>
      </c>
      <c r="F724">
        <v>4.25</v>
      </c>
      <c r="G724" s="1" t="s">
        <v>39</v>
      </c>
      <c r="H724">
        <v>6.5</v>
      </c>
      <c r="I724">
        <v>4.25</v>
      </c>
      <c r="J724">
        <f t="shared" si="163"/>
        <v>2.125</v>
      </c>
      <c r="K724">
        <f t="shared" si="160"/>
        <v>14.186254326366409</v>
      </c>
      <c r="L724">
        <v>0.46</v>
      </c>
      <c r="M724">
        <f t="shared" si="161"/>
        <v>7.3211273822271855E-2</v>
      </c>
      <c r="N724">
        <f t="shared" si="162"/>
        <v>1.6838592979122526E-2</v>
      </c>
    </row>
    <row r="725" spans="1:14">
      <c r="A725" t="s">
        <v>62</v>
      </c>
      <c r="B725" t="s">
        <v>19</v>
      </c>
      <c r="C725">
        <v>6</v>
      </c>
      <c r="D725">
        <v>1</v>
      </c>
      <c r="E725" t="s">
        <v>29</v>
      </c>
      <c r="F725">
        <v>4</v>
      </c>
      <c r="G725" s="1" t="s">
        <v>39</v>
      </c>
      <c r="H725">
        <v>7</v>
      </c>
      <c r="I725">
        <v>3.75</v>
      </c>
      <c r="J725">
        <f t="shared" si="163"/>
        <v>1.875</v>
      </c>
      <c r="K725">
        <f t="shared" si="160"/>
        <v>11.044661672776616</v>
      </c>
      <c r="L725">
        <v>0.47</v>
      </c>
      <c r="M725">
        <f t="shared" si="161"/>
        <v>7.4802823253190806E-2</v>
      </c>
      <c r="N725">
        <f t="shared" si="162"/>
        <v>1.7578663464499839E-2</v>
      </c>
    </row>
    <row r="726" spans="1:14">
      <c r="A726" t="s">
        <v>62</v>
      </c>
      <c r="B726" t="s">
        <v>19</v>
      </c>
      <c r="C726">
        <v>6</v>
      </c>
      <c r="D726">
        <v>2</v>
      </c>
      <c r="E726" t="s">
        <v>25</v>
      </c>
      <c r="F726">
        <v>8</v>
      </c>
      <c r="G726" t="s">
        <v>22</v>
      </c>
      <c r="H726">
        <v>8.5</v>
      </c>
      <c r="I726">
        <v>6.9</v>
      </c>
      <c r="J726">
        <f t="shared" si="163"/>
        <v>3.45</v>
      </c>
      <c r="K726">
        <f t="shared" si="160"/>
        <v>37.392806559352515</v>
      </c>
      <c r="L726">
        <v>0.92</v>
      </c>
      <c r="M726">
        <f t="shared" si="161"/>
        <v>0.14642254764454371</v>
      </c>
      <c r="N726">
        <f t="shared" si="162"/>
        <v>6.7354371916490102E-2</v>
      </c>
    </row>
    <row r="727" spans="1:14">
      <c r="A727" t="s">
        <v>62</v>
      </c>
      <c r="B727" t="s">
        <v>19</v>
      </c>
      <c r="C727">
        <v>6</v>
      </c>
      <c r="D727">
        <v>2</v>
      </c>
      <c r="E727" t="s">
        <v>23</v>
      </c>
      <c r="F727">
        <v>2.1</v>
      </c>
      <c r="G727" s="1" t="s">
        <v>35</v>
      </c>
      <c r="H727">
        <v>9</v>
      </c>
      <c r="I727">
        <v>6.65</v>
      </c>
      <c r="J727">
        <f t="shared" si="163"/>
        <v>3.3250000000000002</v>
      </c>
      <c r="K727">
        <f t="shared" si="160"/>
        <v>34.732270280843657</v>
      </c>
      <c r="L727">
        <v>0.71</v>
      </c>
      <c r="M727">
        <f t="shared" si="161"/>
        <v>0.11300000959524568</v>
      </c>
      <c r="N727">
        <f t="shared" si="162"/>
        <v>4.0115003406312216E-2</v>
      </c>
    </row>
    <row r="728" spans="1:14">
      <c r="A728" t="s">
        <v>62</v>
      </c>
      <c r="B728" t="s">
        <v>19</v>
      </c>
      <c r="C728">
        <v>6</v>
      </c>
      <c r="D728">
        <v>2</v>
      </c>
      <c r="E728" t="s">
        <v>20</v>
      </c>
      <c r="F728">
        <v>4.3</v>
      </c>
      <c r="G728" s="1" t="s">
        <v>39</v>
      </c>
      <c r="H728">
        <v>8</v>
      </c>
      <c r="I728">
        <v>4.1500000000000004</v>
      </c>
      <c r="J728">
        <f t="shared" si="163"/>
        <v>2.0750000000000002</v>
      </c>
      <c r="K728">
        <f t="shared" si="160"/>
        <v>13.526519869112557</v>
      </c>
      <c r="L728">
        <v>0.5</v>
      </c>
      <c r="M728">
        <f t="shared" si="161"/>
        <v>7.9577471545947673E-2</v>
      </c>
      <c r="N728">
        <f t="shared" si="162"/>
        <v>1.9894367886486918E-2</v>
      </c>
    </row>
    <row r="729" spans="1:14">
      <c r="A729" t="s">
        <v>62</v>
      </c>
      <c r="B729" t="s">
        <v>19</v>
      </c>
      <c r="C729">
        <v>6</v>
      </c>
      <c r="D729">
        <v>2</v>
      </c>
      <c r="E729" t="s">
        <v>29</v>
      </c>
      <c r="F729">
        <v>4.2</v>
      </c>
      <c r="G729" s="1" t="s">
        <v>39</v>
      </c>
      <c r="H729">
        <v>7</v>
      </c>
      <c r="I729">
        <v>8.8000000000000007</v>
      </c>
      <c r="J729">
        <f t="shared" si="163"/>
        <v>4.4000000000000004</v>
      </c>
      <c r="K729">
        <f t="shared" si="160"/>
        <v>60.821233773498406</v>
      </c>
      <c r="L729">
        <v>1.03</v>
      </c>
      <c r="M729">
        <f t="shared" si="161"/>
        <v>0.16392959138465221</v>
      </c>
      <c r="N729">
        <f t="shared" si="162"/>
        <v>8.4423739563095887E-2</v>
      </c>
    </row>
    <row r="730" spans="1:14">
      <c r="A730" t="s">
        <v>62</v>
      </c>
      <c r="B730" t="s">
        <v>19</v>
      </c>
      <c r="C730">
        <v>6</v>
      </c>
      <c r="D730">
        <v>3</v>
      </c>
      <c r="E730" t="s">
        <v>23</v>
      </c>
      <c r="F730">
        <v>8</v>
      </c>
      <c r="G730" t="s">
        <v>22</v>
      </c>
      <c r="H730">
        <v>7.5</v>
      </c>
      <c r="I730">
        <v>3.5</v>
      </c>
      <c r="J730">
        <f t="shared" si="163"/>
        <v>1.75</v>
      </c>
      <c r="K730">
        <f t="shared" si="160"/>
        <v>9.6211275016187408</v>
      </c>
      <c r="L730">
        <v>0.42</v>
      </c>
      <c r="M730">
        <f t="shared" si="161"/>
        <v>6.6845076098596037E-2</v>
      </c>
      <c r="N730">
        <f t="shared" si="162"/>
        <v>1.4037465980705167E-2</v>
      </c>
    </row>
    <row r="731" spans="1:14">
      <c r="A731" t="s">
        <v>62</v>
      </c>
      <c r="B731" t="s">
        <v>19</v>
      </c>
      <c r="C731">
        <v>6</v>
      </c>
      <c r="D731">
        <v>3</v>
      </c>
      <c r="E731" t="s">
        <v>20</v>
      </c>
      <c r="F731">
        <v>1.7</v>
      </c>
      <c r="G731" t="s">
        <v>22</v>
      </c>
      <c r="H731">
        <v>5.5</v>
      </c>
      <c r="I731">
        <v>3</v>
      </c>
      <c r="J731">
        <f t="shared" si="163"/>
        <v>1.5</v>
      </c>
      <c r="K731">
        <f t="shared" si="160"/>
        <v>7.0685834705770345</v>
      </c>
      <c r="L731">
        <v>0.22</v>
      </c>
      <c r="M731">
        <f t="shared" si="161"/>
        <v>3.5014087480216977E-2</v>
      </c>
      <c r="N731">
        <f t="shared" si="162"/>
        <v>3.8515496228238681E-3</v>
      </c>
    </row>
    <row r="732" spans="1:14">
      <c r="A732" t="s">
        <v>62</v>
      </c>
      <c r="B732" t="s">
        <v>19</v>
      </c>
      <c r="C732">
        <v>6</v>
      </c>
      <c r="D732">
        <v>3</v>
      </c>
      <c r="E732" t="s">
        <v>29</v>
      </c>
      <c r="F732">
        <v>4.2</v>
      </c>
      <c r="G732" t="s">
        <v>22</v>
      </c>
      <c r="H732">
        <v>4.5</v>
      </c>
      <c r="I732">
        <v>3.1</v>
      </c>
      <c r="J732">
        <f t="shared" si="163"/>
        <v>1.55</v>
      </c>
      <c r="K732">
        <f t="shared" si="160"/>
        <v>7.5476763502494792</v>
      </c>
      <c r="L732">
        <v>0.3</v>
      </c>
      <c r="M732">
        <f t="shared" si="161"/>
        <v>4.7746482927568598E-2</v>
      </c>
      <c r="N732">
        <f t="shared" si="162"/>
        <v>7.1619724391352897E-3</v>
      </c>
    </row>
    <row r="733" spans="1:14">
      <c r="A733" t="s">
        <v>62</v>
      </c>
      <c r="B733" t="s">
        <v>19</v>
      </c>
      <c r="C733">
        <v>6</v>
      </c>
      <c r="D733">
        <v>3</v>
      </c>
      <c r="E733" t="s">
        <v>25</v>
      </c>
      <c r="F733">
        <v>7.3</v>
      </c>
      <c r="G733" s="1" t="s">
        <v>39</v>
      </c>
      <c r="H733">
        <v>8</v>
      </c>
      <c r="I733">
        <v>3.75</v>
      </c>
      <c r="J733">
        <f t="shared" si="163"/>
        <v>1.875</v>
      </c>
      <c r="K733">
        <f t="shared" si="160"/>
        <v>11.044661672776616</v>
      </c>
      <c r="L733">
        <v>0.42</v>
      </c>
      <c r="M733">
        <f t="shared" si="161"/>
        <v>6.6845076098596037E-2</v>
      </c>
      <c r="N733">
        <f t="shared" si="162"/>
        <v>1.4037465980705167E-2</v>
      </c>
    </row>
    <row r="734" spans="1:14">
      <c r="A734" t="s">
        <v>62</v>
      </c>
      <c r="B734" t="s">
        <v>19</v>
      </c>
      <c r="C734">
        <v>6</v>
      </c>
      <c r="D734">
        <v>4</v>
      </c>
      <c r="E734" t="s">
        <v>23</v>
      </c>
      <c r="F734">
        <v>5.2</v>
      </c>
      <c r="G734" s="1" t="s">
        <v>35</v>
      </c>
      <c r="H734">
        <v>7</v>
      </c>
      <c r="I734">
        <v>2.25</v>
      </c>
      <c r="J734">
        <f t="shared" si="163"/>
        <v>1.125</v>
      </c>
      <c r="K734">
        <f t="shared" si="160"/>
        <v>3.9760782021995817</v>
      </c>
      <c r="L734">
        <v>0.41</v>
      </c>
      <c r="M734">
        <f t="shared" si="161"/>
        <v>6.5253526667677086E-2</v>
      </c>
      <c r="N734">
        <f t="shared" si="162"/>
        <v>1.3376972966873802E-2</v>
      </c>
    </row>
    <row r="735" spans="1:14">
      <c r="A735" t="s">
        <v>62</v>
      </c>
      <c r="B735" t="s">
        <v>19</v>
      </c>
      <c r="C735">
        <v>6</v>
      </c>
      <c r="D735">
        <v>4</v>
      </c>
      <c r="E735" t="s">
        <v>29</v>
      </c>
      <c r="F735">
        <v>1.5</v>
      </c>
      <c r="G735" s="1" t="s">
        <v>35</v>
      </c>
      <c r="H735">
        <v>15</v>
      </c>
      <c r="I735">
        <v>12.5</v>
      </c>
      <c r="J735">
        <f t="shared" si="163"/>
        <v>6.25</v>
      </c>
      <c r="K735">
        <f t="shared" si="160"/>
        <v>122.7184630308513</v>
      </c>
      <c r="L735">
        <v>1.65</v>
      </c>
      <c r="M735">
        <f t="shared" si="161"/>
        <v>0.26260565610162728</v>
      </c>
      <c r="N735">
        <f t="shared" si="162"/>
        <v>0.21664966628384247</v>
      </c>
    </row>
    <row r="736" spans="1:14">
      <c r="A736" t="s">
        <v>62</v>
      </c>
      <c r="B736" t="s">
        <v>19</v>
      </c>
      <c r="C736">
        <v>6</v>
      </c>
      <c r="D736">
        <v>4</v>
      </c>
      <c r="E736" t="s">
        <v>25</v>
      </c>
      <c r="F736">
        <v>4.5999999999999996</v>
      </c>
      <c r="G736" s="1" t="s">
        <v>39</v>
      </c>
      <c r="H736">
        <v>7</v>
      </c>
      <c r="I736">
        <v>3.5</v>
      </c>
      <c r="J736">
        <f t="shared" si="163"/>
        <v>1.75</v>
      </c>
      <c r="K736">
        <f t="shared" si="160"/>
        <v>9.6211275016187408</v>
      </c>
      <c r="L736">
        <v>0.33</v>
      </c>
      <c r="M736">
        <f t="shared" si="161"/>
        <v>5.2521131220325465E-2</v>
      </c>
      <c r="N736">
        <f t="shared" si="162"/>
        <v>8.6659866513537007E-3</v>
      </c>
    </row>
    <row r="737" spans="1:14">
      <c r="A737" t="s">
        <v>62</v>
      </c>
      <c r="B737" t="s">
        <v>19</v>
      </c>
      <c r="C737">
        <v>6</v>
      </c>
      <c r="D737">
        <v>4</v>
      </c>
      <c r="E737" t="s">
        <v>20</v>
      </c>
      <c r="F737">
        <v>7.5</v>
      </c>
      <c r="G737" s="1" t="s">
        <v>39</v>
      </c>
      <c r="H737">
        <v>6.5</v>
      </c>
      <c r="I737">
        <v>2.75</v>
      </c>
      <c r="J737">
        <f t="shared" si="163"/>
        <v>1.375</v>
      </c>
      <c r="K737">
        <f t="shared" si="160"/>
        <v>5.9395736106932029</v>
      </c>
      <c r="L737">
        <v>0.33</v>
      </c>
      <c r="M737">
        <f t="shared" si="161"/>
        <v>5.2521131220325465E-2</v>
      </c>
      <c r="N737">
        <f t="shared" si="162"/>
        <v>8.6659866513537007E-3</v>
      </c>
    </row>
    <row r="738" spans="1:14">
      <c r="A738" t="s">
        <v>62</v>
      </c>
      <c r="B738" t="s">
        <v>19</v>
      </c>
      <c r="C738">
        <v>6</v>
      </c>
      <c r="D738">
        <v>5</v>
      </c>
      <c r="E738" t="s">
        <v>25</v>
      </c>
      <c r="F738">
        <v>1.25</v>
      </c>
      <c r="G738" s="1" t="s">
        <v>35</v>
      </c>
      <c r="H738">
        <v>14.5</v>
      </c>
      <c r="I738">
        <v>7.5</v>
      </c>
      <c r="J738">
        <f t="shared" si="163"/>
        <v>3.75</v>
      </c>
      <c r="K738">
        <f t="shared" si="160"/>
        <v>44.178646691106465</v>
      </c>
      <c r="L738">
        <v>1.2</v>
      </c>
      <c r="M738">
        <f t="shared" si="161"/>
        <v>0.19098593171027439</v>
      </c>
      <c r="N738">
        <f t="shared" si="162"/>
        <v>0.11459155902616464</v>
      </c>
    </row>
    <row r="739" spans="1:14">
      <c r="A739" t="s">
        <v>62</v>
      </c>
      <c r="B739" t="s">
        <v>19</v>
      </c>
      <c r="C739">
        <v>6</v>
      </c>
      <c r="D739">
        <v>5</v>
      </c>
      <c r="E739" t="s">
        <v>23</v>
      </c>
      <c r="F739">
        <v>3.9</v>
      </c>
      <c r="G739" s="1" t="s">
        <v>35</v>
      </c>
      <c r="H739">
        <v>19</v>
      </c>
      <c r="I739">
        <v>10.5</v>
      </c>
      <c r="J739">
        <f t="shared" si="163"/>
        <v>5.25</v>
      </c>
      <c r="K739">
        <f t="shared" si="160"/>
        <v>86.59014751456867</v>
      </c>
      <c r="L739">
        <v>1.74</v>
      </c>
      <c r="M739">
        <f t="shared" si="161"/>
        <v>0.27692960097989788</v>
      </c>
      <c r="N739">
        <f t="shared" si="162"/>
        <v>0.24092875285251114</v>
      </c>
    </row>
    <row r="740" spans="1:14">
      <c r="A740" t="s">
        <v>62</v>
      </c>
      <c r="B740" t="s">
        <v>19</v>
      </c>
      <c r="C740">
        <v>6</v>
      </c>
      <c r="D740">
        <v>5</v>
      </c>
      <c r="E740" t="s">
        <v>20</v>
      </c>
      <c r="F740">
        <v>6.4</v>
      </c>
      <c r="G740" s="1" t="s">
        <v>35</v>
      </c>
      <c r="H740">
        <v>10</v>
      </c>
      <c r="I740">
        <v>9.5</v>
      </c>
      <c r="J740">
        <f t="shared" si="163"/>
        <v>4.75</v>
      </c>
      <c r="K740">
        <f t="shared" si="160"/>
        <v>70.882184246619701</v>
      </c>
      <c r="L740">
        <v>1.67</v>
      </c>
      <c r="M740">
        <f t="shared" si="161"/>
        <v>0.26578875496346521</v>
      </c>
      <c r="N740">
        <f t="shared" si="162"/>
        <v>0.22193361039449344</v>
      </c>
    </row>
    <row r="741" spans="1:14">
      <c r="A741" t="s">
        <v>62</v>
      </c>
      <c r="B741" t="s">
        <v>19</v>
      </c>
      <c r="C741">
        <v>6</v>
      </c>
      <c r="D741">
        <v>5</v>
      </c>
      <c r="E741" t="s">
        <v>29</v>
      </c>
      <c r="F741">
        <v>2</v>
      </c>
      <c r="G741" s="1" t="s">
        <v>39</v>
      </c>
      <c r="H741">
        <v>17</v>
      </c>
      <c r="I741">
        <v>9.5</v>
      </c>
      <c r="J741">
        <f t="shared" si="163"/>
        <v>4.75</v>
      </c>
      <c r="K741">
        <f t="shared" ref="K741:K772" si="164">PI() *(J741*J741)</f>
        <v>70.882184246619701</v>
      </c>
      <c r="L741">
        <v>1.17</v>
      </c>
      <c r="M741">
        <f t="shared" ref="M741:M772" si="165">(L741/PI() )/2</f>
        <v>0.18621128341751753</v>
      </c>
      <c r="N741">
        <f t="shared" ref="N741:N772" si="166">PI() *(M741*M741)</f>
        <v>0.10893360079924774</v>
      </c>
    </row>
    <row r="742" spans="1:14">
      <c r="A742" t="s">
        <v>62</v>
      </c>
      <c r="B742" t="s">
        <v>19</v>
      </c>
      <c r="C742">
        <v>7</v>
      </c>
      <c r="D742">
        <v>1</v>
      </c>
      <c r="E742" t="s">
        <v>23</v>
      </c>
      <c r="F742">
        <v>3.4</v>
      </c>
      <c r="G742" t="s">
        <v>22</v>
      </c>
      <c r="H742">
        <v>6</v>
      </c>
      <c r="I742">
        <v>6.15</v>
      </c>
      <c r="J742">
        <f t="shared" si="163"/>
        <v>3.0750000000000002</v>
      </c>
      <c r="K742">
        <f t="shared" si="164"/>
        <v>29.705722035099992</v>
      </c>
      <c r="L742">
        <v>0.45</v>
      </c>
      <c r="M742">
        <f t="shared" si="165"/>
        <v>7.1619724391352904E-2</v>
      </c>
      <c r="N742">
        <f t="shared" si="166"/>
        <v>1.6114437988054401E-2</v>
      </c>
    </row>
    <row r="743" spans="1:14">
      <c r="A743" t="s">
        <v>62</v>
      </c>
      <c r="B743" t="s">
        <v>19</v>
      </c>
      <c r="C743">
        <v>7</v>
      </c>
      <c r="D743">
        <v>1</v>
      </c>
      <c r="E743" t="s">
        <v>20</v>
      </c>
      <c r="F743">
        <v>1.9</v>
      </c>
      <c r="G743" s="1" t="s">
        <v>35</v>
      </c>
      <c r="H743">
        <v>9</v>
      </c>
      <c r="I743">
        <v>7</v>
      </c>
      <c r="J743">
        <f t="shared" ref="J743:J775" si="167">I743/2</f>
        <v>3.5</v>
      </c>
      <c r="K743">
        <f t="shared" si="164"/>
        <v>38.484510006474963</v>
      </c>
      <c r="L743">
        <v>0.85</v>
      </c>
      <c r="M743">
        <f t="shared" si="165"/>
        <v>0.13528170162811104</v>
      </c>
      <c r="N743">
        <f t="shared" si="166"/>
        <v>5.7494723191947185E-2</v>
      </c>
    </row>
    <row r="744" spans="1:14">
      <c r="A744" t="s">
        <v>62</v>
      </c>
      <c r="B744" t="s">
        <v>19</v>
      </c>
      <c r="C744">
        <v>7</v>
      </c>
      <c r="D744">
        <v>1</v>
      </c>
      <c r="E744" t="s">
        <v>29</v>
      </c>
      <c r="F744">
        <v>4.7</v>
      </c>
      <c r="G744" s="1" t="s">
        <v>35</v>
      </c>
      <c r="H744">
        <v>9</v>
      </c>
      <c r="I744">
        <v>7.05</v>
      </c>
      <c r="J744">
        <f t="shared" si="167"/>
        <v>3.5249999999999999</v>
      </c>
      <c r="K744">
        <f t="shared" si="164"/>
        <v>39.036252216261673</v>
      </c>
      <c r="L744">
        <v>0.85</v>
      </c>
      <c r="M744">
        <f t="shared" si="165"/>
        <v>0.13528170162811104</v>
      </c>
      <c r="N744">
        <f t="shared" si="166"/>
        <v>5.7494723191947185E-2</v>
      </c>
    </row>
    <row r="745" spans="1:14">
      <c r="A745" t="s">
        <v>62</v>
      </c>
      <c r="B745" t="s">
        <v>19</v>
      </c>
      <c r="C745">
        <v>7</v>
      </c>
      <c r="D745">
        <v>1</v>
      </c>
      <c r="E745" t="s">
        <v>25</v>
      </c>
      <c r="F745">
        <v>7.8</v>
      </c>
      <c r="G745" s="1" t="s">
        <v>39</v>
      </c>
      <c r="H745">
        <v>10</v>
      </c>
      <c r="I745">
        <v>8.4499999999999993</v>
      </c>
      <c r="J745">
        <f>I745/2</f>
        <v>4.2249999999999996</v>
      </c>
      <c r="K745">
        <f t="shared" si="164"/>
        <v>56.079392361986294</v>
      </c>
      <c r="L745">
        <v>1.4</v>
      </c>
      <c r="M745">
        <f t="shared" si="165"/>
        <v>0.22281692032865347</v>
      </c>
      <c r="N745">
        <f t="shared" si="166"/>
        <v>0.15597184423005742</v>
      </c>
    </row>
    <row r="746" spans="1:14">
      <c r="A746" t="s">
        <v>62</v>
      </c>
      <c r="B746" t="s">
        <v>19</v>
      </c>
      <c r="C746">
        <v>7</v>
      </c>
      <c r="D746">
        <v>2</v>
      </c>
      <c r="E746" t="s">
        <v>20</v>
      </c>
      <c r="F746">
        <v>3.85</v>
      </c>
      <c r="G746" t="s">
        <v>22</v>
      </c>
      <c r="H746">
        <v>5</v>
      </c>
      <c r="I746">
        <v>2.75</v>
      </c>
      <c r="J746">
        <f>I746/2</f>
        <v>1.375</v>
      </c>
      <c r="K746">
        <f t="shared" si="164"/>
        <v>5.9395736106932029</v>
      </c>
      <c r="L746">
        <v>0.31</v>
      </c>
      <c r="M746">
        <f t="shared" si="165"/>
        <v>4.9338032358487556E-2</v>
      </c>
      <c r="N746">
        <f t="shared" si="166"/>
        <v>7.6473950155655709E-3</v>
      </c>
    </row>
    <row r="747" spans="1:14">
      <c r="A747" t="s">
        <v>62</v>
      </c>
      <c r="B747" t="s">
        <v>19</v>
      </c>
      <c r="C747">
        <v>7</v>
      </c>
      <c r="D747">
        <v>2</v>
      </c>
      <c r="E747" t="s">
        <v>25</v>
      </c>
      <c r="F747">
        <v>3.3</v>
      </c>
      <c r="G747" s="1" t="s">
        <v>35</v>
      </c>
      <c r="H747">
        <v>16</v>
      </c>
      <c r="I747">
        <v>11.3</v>
      </c>
      <c r="J747">
        <f t="shared" si="167"/>
        <v>5.65</v>
      </c>
      <c r="K747">
        <f t="shared" si="164"/>
        <v>100.28749148422018</v>
      </c>
      <c r="L747">
        <v>1.85</v>
      </c>
      <c r="M747">
        <f t="shared" si="165"/>
        <v>0.29443664472000641</v>
      </c>
      <c r="N747">
        <f t="shared" si="166"/>
        <v>0.27235389636600599</v>
      </c>
    </row>
    <row r="748" spans="1:14">
      <c r="A748" t="s">
        <v>62</v>
      </c>
      <c r="B748" t="s">
        <v>19</v>
      </c>
      <c r="C748">
        <v>7</v>
      </c>
      <c r="D748">
        <v>2</v>
      </c>
      <c r="E748" t="s">
        <v>23</v>
      </c>
      <c r="F748">
        <v>5.8</v>
      </c>
      <c r="G748" s="1" t="s">
        <v>35</v>
      </c>
      <c r="H748">
        <v>9</v>
      </c>
      <c r="I748">
        <v>5.15</v>
      </c>
      <c r="J748">
        <f t="shared" si="167"/>
        <v>2.5750000000000002</v>
      </c>
      <c r="K748">
        <f t="shared" si="164"/>
        <v>20.830722788708826</v>
      </c>
      <c r="L748">
        <v>0.84</v>
      </c>
      <c r="M748">
        <f t="shared" si="165"/>
        <v>0.13369015219719207</v>
      </c>
      <c r="N748">
        <f t="shared" si="166"/>
        <v>5.6149863922820668E-2</v>
      </c>
    </row>
    <row r="749" spans="1:14">
      <c r="A749" t="s">
        <v>62</v>
      </c>
      <c r="B749" t="s">
        <v>19</v>
      </c>
      <c r="C749">
        <v>7</v>
      </c>
      <c r="D749">
        <v>2</v>
      </c>
      <c r="E749" t="s">
        <v>29</v>
      </c>
      <c r="F749">
        <v>1.5</v>
      </c>
      <c r="G749" s="1" t="s">
        <v>35</v>
      </c>
      <c r="H749">
        <v>17</v>
      </c>
      <c r="I749">
        <v>11.25</v>
      </c>
      <c r="J749">
        <f t="shared" si="167"/>
        <v>5.625</v>
      </c>
      <c r="K749">
        <f t="shared" si="164"/>
        <v>99.401955054989543</v>
      </c>
      <c r="L749">
        <v>1.53</v>
      </c>
      <c r="M749">
        <f t="shared" si="165"/>
        <v>0.24350706293059987</v>
      </c>
      <c r="N749">
        <f t="shared" si="166"/>
        <v>0.1862829031419089</v>
      </c>
    </row>
    <row r="750" spans="1:14">
      <c r="A750" t="s">
        <v>62</v>
      </c>
      <c r="B750" t="s">
        <v>19</v>
      </c>
      <c r="C750">
        <v>7</v>
      </c>
      <c r="D750">
        <v>3</v>
      </c>
      <c r="E750" t="s">
        <v>20</v>
      </c>
      <c r="F750">
        <v>11.8</v>
      </c>
      <c r="G750" s="1" t="s">
        <v>32</v>
      </c>
      <c r="H750">
        <v>23</v>
      </c>
      <c r="I750">
        <v>24.05</v>
      </c>
      <c r="J750">
        <f>I750/2</f>
        <v>12.025</v>
      </c>
      <c r="K750">
        <f t="shared" si="164"/>
        <v>454.27626120449258</v>
      </c>
      <c r="L750">
        <v>3.24</v>
      </c>
      <c r="M750">
        <f t="shared" si="165"/>
        <v>0.51566201561774094</v>
      </c>
      <c r="N750">
        <f t="shared" si="166"/>
        <v>0.8353724653007405</v>
      </c>
    </row>
    <row r="751" spans="1:14">
      <c r="A751" t="s">
        <v>62</v>
      </c>
      <c r="B751" t="s">
        <v>19</v>
      </c>
      <c r="C751">
        <v>7</v>
      </c>
      <c r="D751">
        <v>3</v>
      </c>
      <c r="E751" t="s">
        <v>23</v>
      </c>
      <c r="F751">
        <v>1.7</v>
      </c>
      <c r="G751" s="1" t="s">
        <v>35</v>
      </c>
      <c r="H751">
        <v>12</v>
      </c>
      <c r="I751">
        <v>8.9499999999999993</v>
      </c>
      <c r="J751">
        <f t="shared" si="167"/>
        <v>4.4749999999999996</v>
      </c>
      <c r="K751">
        <f t="shared" si="164"/>
        <v>62.912356383544093</v>
      </c>
      <c r="L751">
        <v>1.1000000000000001</v>
      </c>
      <c r="M751">
        <f t="shared" si="165"/>
        <v>0.17507043740108488</v>
      </c>
      <c r="N751">
        <f t="shared" si="166"/>
        <v>9.6288740570596693E-2</v>
      </c>
    </row>
    <row r="752" spans="1:14">
      <c r="A752" t="s">
        <v>62</v>
      </c>
      <c r="B752" t="s">
        <v>19</v>
      </c>
      <c r="C752">
        <v>7</v>
      </c>
      <c r="D752">
        <v>3</v>
      </c>
      <c r="E752" t="s">
        <v>29</v>
      </c>
      <c r="F752">
        <v>3</v>
      </c>
      <c r="G752" s="1" t="s">
        <v>35</v>
      </c>
      <c r="H752">
        <v>14</v>
      </c>
      <c r="I752">
        <v>11.4</v>
      </c>
      <c r="J752">
        <f t="shared" si="167"/>
        <v>5.7</v>
      </c>
      <c r="K752">
        <f t="shared" si="164"/>
        <v>102.07034531513239</v>
      </c>
      <c r="L752">
        <v>1.4</v>
      </c>
      <c r="M752">
        <f t="shared" si="165"/>
        <v>0.22281692032865347</v>
      </c>
      <c r="N752">
        <f t="shared" si="166"/>
        <v>0.15597184423005742</v>
      </c>
    </row>
    <row r="753" spans="1:14">
      <c r="A753" t="s">
        <v>62</v>
      </c>
      <c r="B753" t="s">
        <v>19</v>
      </c>
      <c r="C753">
        <v>7</v>
      </c>
      <c r="D753">
        <v>3</v>
      </c>
      <c r="E753" t="s">
        <v>25</v>
      </c>
      <c r="F753">
        <v>8.6999999999999993</v>
      </c>
      <c r="G753" s="1" t="s">
        <v>44</v>
      </c>
      <c r="H753">
        <v>7.5</v>
      </c>
      <c r="I753">
        <v>2.95</v>
      </c>
      <c r="J753">
        <f>I753/2</f>
        <v>1.4750000000000001</v>
      </c>
      <c r="K753">
        <f t="shared" si="164"/>
        <v>6.8349275169662942</v>
      </c>
      <c r="L753">
        <v>0.4</v>
      </c>
      <c r="M753">
        <f t="shared" si="165"/>
        <v>6.3661977236758135E-2</v>
      </c>
      <c r="N753">
        <f t="shared" si="166"/>
        <v>1.2732395447351627E-2</v>
      </c>
    </row>
    <row r="754" spans="1:14">
      <c r="A754" t="s">
        <v>62</v>
      </c>
      <c r="B754" t="s">
        <v>19</v>
      </c>
      <c r="C754">
        <v>7</v>
      </c>
      <c r="D754">
        <v>4</v>
      </c>
      <c r="E754" t="s">
        <v>20</v>
      </c>
      <c r="F754">
        <v>5.9</v>
      </c>
      <c r="G754" t="s">
        <v>22</v>
      </c>
      <c r="H754">
        <v>7.5</v>
      </c>
      <c r="I754">
        <v>3.5</v>
      </c>
      <c r="J754">
        <f>I754/2</f>
        <v>1.75</v>
      </c>
      <c r="K754">
        <f t="shared" si="164"/>
        <v>9.6211275016187408</v>
      </c>
      <c r="L754">
        <v>0.45</v>
      </c>
      <c r="M754">
        <f t="shared" si="165"/>
        <v>7.1619724391352904E-2</v>
      </c>
      <c r="N754">
        <f t="shared" si="166"/>
        <v>1.6114437988054401E-2</v>
      </c>
    </row>
    <row r="755" spans="1:14">
      <c r="A755" t="s">
        <v>62</v>
      </c>
      <c r="B755" t="s">
        <v>19</v>
      </c>
      <c r="C755">
        <v>7</v>
      </c>
      <c r="D755">
        <v>4</v>
      </c>
      <c r="E755" t="s">
        <v>29</v>
      </c>
      <c r="F755">
        <v>5</v>
      </c>
      <c r="G755" s="1" t="s">
        <v>32</v>
      </c>
      <c r="H755">
        <v>15</v>
      </c>
      <c r="I755">
        <v>9.4499999999999993</v>
      </c>
      <c r="J755">
        <f>I755/2</f>
        <v>4.7249999999999996</v>
      </c>
      <c r="K755">
        <f t="shared" si="164"/>
        <v>70.138019486800616</v>
      </c>
      <c r="L755">
        <v>1.6</v>
      </c>
      <c r="M755">
        <f t="shared" si="165"/>
        <v>0.25464790894703254</v>
      </c>
      <c r="N755">
        <f t="shared" si="166"/>
        <v>0.20371832715762603</v>
      </c>
    </row>
    <row r="756" spans="1:14">
      <c r="A756" t="s">
        <v>62</v>
      </c>
      <c r="B756" t="s">
        <v>19</v>
      </c>
      <c r="C756">
        <v>7</v>
      </c>
      <c r="D756">
        <v>4</v>
      </c>
      <c r="E756" t="s">
        <v>25</v>
      </c>
      <c r="F756">
        <v>3.3</v>
      </c>
      <c r="G756" s="1" t="s">
        <v>35</v>
      </c>
      <c r="H756">
        <v>15</v>
      </c>
      <c r="I756">
        <v>11.65</v>
      </c>
      <c r="J756">
        <f t="shared" si="167"/>
        <v>5.8250000000000002</v>
      </c>
      <c r="K756">
        <f t="shared" si="164"/>
        <v>106.59620223171017</v>
      </c>
      <c r="L756">
        <v>1.45</v>
      </c>
      <c r="M756">
        <f t="shared" si="165"/>
        <v>0.23077466748324824</v>
      </c>
      <c r="N756">
        <f t="shared" si="166"/>
        <v>0.16731163392535497</v>
      </c>
    </row>
    <row r="757" spans="1:14">
      <c r="A757" t="s">
        <v>62</v>
      </c>
      <c r="B757" t="s">
        <v>19</v>
      </c>
      <c r="C757">
        <v>7</v>
      </c>
      <c r="D757">
        <v>4</v>
      </c>
      <c r="E757" t="s">
        <v>23</v>
      </c>
      <c r="F757">
        <v>8.1999999999999993</v>
      </c>
      <c r="G757" s="1" t="s">
        <v>44</v>
      </c>
      <c r="H757">
        <v>9.5</v>
      </c>
      <c r="I757">
        <v>6.35</v>
      </c>
      <c r="J757">
        <f>I757/2</f>
        <v>3.1749999999999998</v>
      </c>
      <c r="K757">
        <f t="shared" si="164"/>
        <v>31.669217443593606</v>
      </c>
      <c r="L757">
        <v>0.48</v>
      </c>
      <c r="M757">
        <f t="shared" si="165"/>
        <v>7.6394372684109757E-2</v>
      </c>
      <c r="N757">
        <f t="shared" si="166"/>
        <v>1.8334649444186338E-2</v>
      </c>
    </row>
    <row r="758" spans="1:14">
      <c r="A758" t="s">
        <v>62</v>
      </c>
      <c r="B758" t="s">
        <v>19</v>
      </c>
      <c r="C758">
        <v>7</v>
      </c>
      <c r="D758">
        <v>5</v>
      </c>
      <c r="E758" t="s">
        <v>25</v>
      </c>
      <c r="F758">
        <v>2.8</v>
      </c>
      <c r="G758" s="1" t="s">
        <v>32</v>
      </c>
      <c r="H758">
        <v>12</v>
      </c>
      <c r="I758">
        <v>7.65</v>
      </c>
      <c r="J758">
        <f>I758/2</f>
        <v>3.8250000000000002</v>
      </c>
      <c r="K758">
        <f t="shared" si="164"/>
        <v>45.963464017427171</v>
      </c>
      <c r="L758">
        <v>0.59</v>
      </c>
      <c r="M758">
        <f t="shared" si="165"/>
        <v>9.3901416424218245E-2</v>
      </c>
      <c r="N758">
        <f t="shared" si="166"/>
        <v>2.770091784514438E-2</v>
      </c>
    </row>
    <row r="759" spans="1:14">
      <c r="A759" t="s">
        <v>62</v>
      </c>
      <c r="B759" t="s">
        <v>19</v>
      </c>
      <c r="C759">
        <v>7</v>
      </c>
      <c r="D759">
        <v>5</v>
      </c>
      <c r="E759" t="s">
        <v>20</v>
      </c>
      <c r="F759">
        <v>2.4</v>
      </c>
      <c r="G759" s="1" t="s">
        <v>35</v>
      </c>
      <c r="H759">
        <v>15</v>
      </c>
      <c r="I759">
        <v>11.4</v>
      </c>
      <c r="J759">
        <f t="shared" si="167"/>
        <v>5.7</v>
      </c>
      <c r="K759">
        <f t="shared" si="164"/>
        <v>102.07034531513239</v>
      </c>
      <c r="L759">
        <v>0.9</v>
      </c>
      <c r="M759">
        <f t="shared" si="165"/>
        <v>0.14323944878270581</v>
      </c>
      <c r="N759">
        <f t="shared" si="166"/>
        <v>6.4457751952217604E-2</v>
      </c>
    </row>
    <row r="760" spans="1:14">
      <c r="A760" t="s">
        <v>62</v>
      </c>
      <c r="B760" t="s">
        <v>19</v>
      </c>
      <c r="C760">
        <v>7</v>
      </c>
      <c r="D760">
        <v>5</v>
      </c>
      <c r="E760" t="s">
        <v>29</v>
      </c>
      <c r="F760">
        <v>2.6</v>
      </c>
      <c r="G760" s="1" t="s">
        <v>35</v>
      </c>
      <c r="H760">
        <v>16</v>
      </c>
      <c r="I760">
        <v>6.5</v>
      </c>
      <c r="J760">
        <f t="shared" si="167"/>
        <v>3.25</v>
      </c>
      <c r="K760">
        <f t="shared" si="164"/>
        <v>33.183072403542191</v>
      </c>
      <c r="L760">
        <v>1.41</v>
      </c>
      <c r="M760">
        <f t="shared" si="165"/>
        <v>0.22440846975957243</v>
      </c>
      <c r="N760">
        <f t="shared" si="166"/>
        <v>0.15820797118049856</v>
      </c>
    </row>
    <row r="761" spans="1:14">
      <c r="A761" t="s">
        <v>62</v>
      </c>
      <c r="B761" t="s">
        <v>19</v>
      </c>
      <c r="C761">
        <v>7</v>
      </c>
      <c r="D761">
        <v>5</v>
      </c>
      <c r="E761" t="s">
        <v>23</v>
      </c>
      <c r="F761">
        <v>11.2</v>
      </c>
      <c r="G761" s="1" t="s">
        <v>58</v>
      </c>
      <c r="H761">
        <v>13</v>
      </c>
      <c r="I761">
        <v>6.75</v>
      </c>
      <c r="J761">
        <f t="shared" ref="J761:J769" si="168">I761/2</f>
        <v>3.375</v>
      </c>
      <c r="K761">
        <f t="shared" si="164"/>
        <v>35.784703819796235</v>
      </c>
      <c r="L761">
        <v>0.7</v>
      </c>
      <c r="M761">
        <f t="shared" si="165"/>
        <v>0.11140846016432673</v>
      </c>
      <c r="N761">
        <f t="shared" si="166"/>
        <v>3.8992961057514354E-2</v>
      </c>
    </row>
    <row r="762" spans="1:14">
      <c r="A762" t="s">
        <v>62</v>
      </c>
      <c r="B762" t="s">
        <v>19</v>
      </c>
      <c r="C762">
        <v>8</v>
      </c>
      <c r="D762">
        <v>1</v>
      </c>
      <c r="E762" t="s">
        <v>29</v>
      </c>
      <c r="F762">
        <v>6.4</v>
      </c>
      <c r="G762" t="s">
        <v>22</v>
      </c>
      <c r="H762">
        <v>7</v>
      </c>
      <c r="I762">
        <v>3.5</v>
      </c>
      <c r="J762">
        <f>I762/2</f>
        <v>1.75</v>
      </c>
      <c r="K762">
        <f t="shared" si="164"/>
        <v>9.6211275016187408</v>
      </c>
      <c r="L762">
        <v>0.5</v>
      </c>
      <c r="M762">
        <f t="shared" si="165"/>
        <v>7.9577471545947673E-2</v>
      </c>
      <c r="N762">
        <f t="shared" si="166"/>
        <v>1.9894367886486918E-2</v>
      </c>
    </row>
    <row r="763" spans="1:14">
      <c r="A763" t="s">
        <v>62</v>
      </c>
      <c r="B763" t="s">
        <v>19</v>
      </c>
      <c r="C763">
        <v>8</v>
      </c>
      <c r="D763">
        <v>1</v>
      </c>
      <c r="E763" t="s">
        <v>25</v>
      </c>
      <c r="F763">
        <v>2.8</v>
      </c>
      <c r="G763" s="1" t="s">
        <v>35</v>
      </c>
      <c r="H763">
        <v>8.5</v>
      </c>
      <c r="I763">
        <v>7.15</v>
      </c>
      <c r="J763">
        <f t="shared" si="167"/>
        <v>3.5750000000000002</v>
      </c>
      <c r="K763">
        <f t="shared" si="164"/>
        <v>40.151517608286049</v>
      </c>
      <c r="L763">
        <v>0.5</v>
      </c>
      <c r="M763">
        <f t="shared" si="165"/>
        <v>7.9577471545947673E-2</v>
      </c>
      <c r="N763">
        <f t="shared" si="166"/>
        <v>1.9894367886486918E-2</v>
      </c>
    </row>
    <row r="764" spans="1:14">
      <c r="A764" t="s">
        <v>62</v>
      </c>
      <c r="B764" t="s">
        <v>19</v>
      </c>
      <c r="C764">
        <v>8</v>
      </c>
      <c r="D764">
        <v>1</v>
      </c>
      <c r="E764" t="s">
        <v>23</v>
      </c>
      <c r="F764">
        <v>2.2999999999999998</v>
      </c>
      <c r="G764" s="1" t="s">
        <v>35</v>
      </c>
      <c r="H764">
        <v>7</v>
      </c>
      <c r="I764">
        <v>3.25</v>
      </c>
      <c r="J764">
        <f t="shared" si="167"/>
        <v>1.625</v>
      </c>
      <c r="K764">
        <f t="shared" si="164"/>
        <v>8.2957681008855477</v>
      </c>
      <c r="L764">
        <v>0.4</v>
      </c>
      <c r="M764">
        <f t="shared" si="165"/>
        <v>6.3661977236758135E-2</v>
      </c>
      <c r="N764">
        <f t="shared" si="166"/>
        <v>1.2732395447351627E-2</v>
      </c>
    </row>
    <row r="765" spans="1:14">
      <c r="A765" t="s">
        <v>62</v>
      </c>
      <c r="B765" t="s">
        <v>19</v>
      </c>
      <c r="C765">
        <v>8</v>
      </c>
      <c r="D765">
        <v>1</v>
      </c>
      <c r="E765" t="s">
        <v>20</v>
      </c>
      <c r="F765">
        <v>2.1</v>
      </c>
      <c r="G765" s="1" t="s">
        <v>58</v>
      </c>
      <c r="H765">
        <v>11</v>
      </c>
      <c r="I765">
        <v>2.5</v>
      </c>
      <c r="J765">
        <f t="shared" si="168"/>
        <v>1.25</v>
      </c>
      <c r="K765">
        <f t="shared" si="164"/>
        <v>4.908738521234052</v>
      </c>
      <c r="L765">
        <v>0.9</v>
      </c>
      <c r="M765">
        <f t="shared" si="165"/>
        <v>0.14323944878270581</v>
      </c>
      <c r="N765">
        <f t="shared" si="166"/>
        <v>6.4457751952217604E-2</v>
      </c>
    </row>
    <row r="766" spans="1:14">
      <c r="A766" t="s">
        <v>62</v>
      </c>
      <c r="B766" t="s">
        <v>19</v>
      </c>
      <c r="C766">
        <v>8</v>
      </c>
      <c r="D766">
        <v>2</v>
      </c>
      <c r="E766" t="s">
        <v>25</v>
      </c>
      <c r="F766">
        <v>1.95</v>
      </c>
      <c r="G766" s="1" t="s">
        <v>35</v>
      </c>
      <c r="H766">
        <v>17</v>
      </c>
      <c r="I766">
        <v>8.9</v>
      </c>
      <c r="J766">
        <f t="shared" si="167"/>
        <v>4.45</v>
      </c>
      <c r="K766">
        <f t="shared" si="164"/>
        <v>62.211388522711886</v>
      </c>
      <c r="L766">
        <v>0.97</v>
      </c>
      <c r="M766">
        <f t="shared" si="165"/>
        <v>0.15438029479913848</v>
      </c>
      <c r="N766">
        <f t="shared" si="166"/>
        <v>7.4874442977582167E-2</v>
      </c>
    </row>
    <row r="767" spans="1:14">
      <c r="A767" t="s">
        <v>62</v>
      </c>
      <c r="B767" t="s">
        <v>19</v>
      </c>
      <c r="C767">
        <v>8</v>
      </c>
      <c r="D767">
        <v>2</v>
      </c>
      <c r="E767" t="s">
        <v>23</v>
      </c>
      <c r="F767">
        <v>4.9000000000000004</v>
      </c>
      <c r="G767" s="1" t="s">
        <v>58</v>
      </c>
      <c r="H767">
        <v>15</v>
      </c>
      <c r="I767">
        <v>8.1999999999999993</v>
      </c>
      <c r="J767">
        <f t="shared" si="168"/>
        <v>4.0999999999999996</v>
      </c>
      <c r="K767">
        <f t="shared" si="164"/>
        <v>52.810172506844417</v>
      </c>
      <c r="L767">
        <v>0.99</v>
      </c>
      <c r="M767">
        <f t="shared" si="165"/>
        <v>0.15756339366097638</v>
      </c>
      <c r="N767">
        <f t="shared" si="166"/>
        <v>7.7993879862183299E-2</v>
      </c>
    </row>
    <row r="768" spans="1:14">
      <c r="A768" t="s">
        <v>62</v>
      </c>
      <c r="B768" t="s">
        <v>19</v>
      </c>
      <c r="C768">
        <v>8</v>
      </c>
      <c r="D768">
        <v>2</v>
      </c>
      <c r="E768" t="s">
        <v>20</v>
      </c>
      <c r="F768">
        <v>2.6</v>
      </c>
      <c r="G768" s="1" t="s">
        <v>58</v>
      </c>
      <c r="H768">
        <v>16</v>
      </c>
      <c r="I768">
        <v>8.1999999999999993</v>
      </c>
      <c r="J768">
        <f t="shared" si="168"/>
        <v>4.0999999999999996</v>
      </c>
      <c r="K768">
        <f t="shared" si="164"/>
        <v>52.810172506844417</v>
      </c>
      <c r="L768">
        <v>0.95</v>
      </c>
      <c r="M768">
        <f t="shared" si="165"/>
        <v>0.15119719593730058</v>
      </c>
      <c r="N768">
        <f t="shared" si="166"/>
        <v>7.1818668070217778E-2</v>
      </c>
    </row>
    <row r="769" spans="1:14">
      <c r="A769" t="s">
        <v>62</v>
      </c>
      <c r="B769" t="s">
        <v>19</v>
      </c>
      <c r="C769">
        <v>8</v>
      </c>
      <c r="D769">
        <v>2</v>
      </c>
      <c r="E769" t="s">
        <v>29</v>
      </c>
      <c r="F769">
        <v>5.2</v>
      </c>
      <c r="G769" s="1" t="s">
        <v>58</v>
      </c>
      <c r="H769">
        <v>15</v>
      </c>
      <c r="I769">
        <v>8.8000000000000007</v>
      </c>
      <c r="J769">
        <f t="shared" si="168"/>
        <v>4.4000000000000004</v>
      </c>
      <c r="K769">
        <f t="shared" si="164"/>
        <v>60.821233773498406</v>
      </c>
      <c r="L769">
        <v>1.18</v>
      </c>
      <c r="M769">
        <f t="shared" si="165"/>
        <v>0.18780283284843649</v>
      </c>
      <c r="N769">
        <f t="shared" si="166"/>
        <v>0.11080367138057752</v>
      </c>
    </row>
    <row r="770" spans="1:14">
      <c r="A770" t="s">
        <v>62</v>
      </c>
      <c r="B770" t="s">
        <v>19</v>
      </c>
      <c r="C770">
        <v>8</v>
      </c>
      <c r="D770">
        <v>3</v>
      </c>
      <c r="E770" t="s">
        <v>20</v>
      </c>
      <c r="F770">
        <v>4.5</v>
      </c>
      <c r="G770" s="1" t="s">
        <v>35</v>
      </c>
      <c r="H770">
        <v>8</v>
      </c>
      <c r="I770">
        <v>1</v>
      </c>
      <c r="J770">
        <f t="shared" si="167"/>
        <v>0.5</v>
      </c>
      <c r="K770">
        <f t="shared" si="164"/>
        <v>0.78539816339744828</v>
      </c>
      <c r="L770">
        <v>0.28999999999999998</v>
      </c>
      <c r="M770">
        <f t="shared" si="165"/>
        <v>4.6154933496649647E-2</v>
      </c>
      <c r="N770">
        <f t="shared" si="166"/>
        <v>6.6924653570141993E-3</v>
      </c>
    </row>
    <row r="771" spans="1:14">
      <c r="A771" t="s">
        <v>62</v>
      </c>
      <c r="B771" t="s">
        <v>19</v>
      </c>
      <c r="C771">
        <v>8</v>
      </c>
      <c r="D771">
        <v>3</v>
      </c>
      <c r="E771" t="s">
        <v>29</v>
      </c>
      <c r="F771">
        <v>3</v>
      </c>
      <c r="G771" s="1" t="s">
        <v>35</v>
      </c>
      <c r="H771">
        <v>12</v>
      </c>
      <c r="I771">
        <v>6</v>
      </c>
      <c r="J771">
        <f t="shared" si="167"/>
        <v>3</v>
      </c>
      <c r="K771">
        <f t="shared" si="164"/>
        <v>28.274333882308138</v>
      </c>
      <c r="L771">
        <v>0.7</v>
      </c>
      <c r="M771">
        <f t="shared" si="165"/>
        <v>0.11140846016432673</v>
      </c>
      <c r="N771">
        <f t="shared" si="166"/>
        <v>3.8992961057514354E-2</v>
      </c>
    </row>
    <row r="772" spans="1:14">
      <c r="A772" t="s">
        <v>62</v>
      </c>
      <c r="B772" t="s">
        <v>19</v>
      </c>
      <c r="C772">
        <v>8</v>
      </c>
      <c r="D772">
        <v>3</v>
      </c>
      <c r="E772" t="s">
        <v>25</v>
      </c>
      <c r="F772">
        <v>2.2999999999999998</v>
      </c>
      <c r="G772" s="1" t="s">
        <v>39</v>
      </c>
      <c r="H772">
        <v>10</v>
      </c>
      <c r="I772">
        <v>4.5</v>
      </c>
      <c r="J772">
        <f>I772/2</f>
        <v>2.25</v>
      </c>
      <c r="K772">
        <f t="shared" si="164"/>
        <v>15.904312808798327</v>
      </c>
      <c r="L772">
        <f>(0.26+0.53+0.41)/3</f>
        <v>0.39999999999999997</v>
      </c>
      <c r="M772">
        <f t="shared" si="165"/>
        <v>6.3661977236758135E-2</v>
      </c>
      <c r="N772">
        <f t="shared" si="166"/>
        <v>1.2732395447351627E-2</v>
      </c>
    </row>
    <row r="773" spans="1:14">
      <c r="A773" t="s">
        <v>62</v>
      </c>
      <c r="B773" t="s">
        <v>19</v>
      </c>
      <c r="C773">
        <v>8</v>
      </c>
      <c r="D773">
        <v>3</v>
      </c>
      <c r="E773" t="s">
        <v>23</v>
      </c>
      <c r="F773">
        <v>1.35</v>
      </c>
      <c r="G773" s="1" t="s">
        <v>39</v>
      </c>
      <c r="H773">
        <v>8</v>
      </c>
      <c r="I773">
        <v>2.35</v>
      </c>
      <c r="J773">
        <f>I773/2</f>
        <v>1.175</v>
      </c>
      <c r="K773">
        <f t="shared" ref="K773:K781" si="169">PI() *(J773*J773)</f>
        <v>4.3373613573624086</v>
      </c>
      <c r="L773">
        <v>0.221</v>
      </c>
      <c r="M773">
        <f t="shared" ref="M773:M781" si="170">(L773/PI() )/2</f>
        <v>3.5173242423308868E-2</v>
      </c>
      <c r="N773">
        <f t="shared" ref="N773:N781" si="171">PI() *(M773*M773)</f>
        <v>3.8866432877756297E-3</v>
      </c>
    </row>
    <row r="774" spans="1:14">
      <c r="A774" t="s">
        <v>62</v>
      </c>
      <c r="B774" t="s">
        <v>19</v>
      </c>
      <c r="C774">
        <v>8</v>
      </c>
      <c r="D774">
        <v>4</v>
      </c>
      <c r="E774" t="s">
        <v>29</v>
      </c>
      <c r="F774">
        <v>3.7</v>
      </c>
      <c r="G774" t="s">
        <v>22</v>
      </c>
      <c r="H774">
        <v>8</v>
      </c>
      <c r="I774">
        <v>4.5</v>
      </c>
      <c r="J774">
        <f>I774/2</f>
        <v>2.25</v>
      </c>
      <c r="K774">
        <f t="shared" si="169"/>
        <v>15.904312808798327</v>
      </c>
      <c r="L774">
        <v>0.75</v>
      </c>
      <c r="M774">
        <f t="shared" si="170"/>
        <v>0.1193662073189215</v>
      </c>
      <c r="N774">
        <f t="shared" si="171"/>
        <v>4.4762327744595563E-2</v>
      </c>
    </row>
    <row r="775" spans="1:14">
      <c r="A775" t="s">
        <v>62</v>
      </c>
      <c r="B775" t="s">
        <v>19</v>
      </c>
      <c r="C775">
        <v>8</v>
      </c>
      <c r="D775">
        <v>4</v>
      </c>
      <c r="E775" t="s">
        <v>23</v>
      </c>
      <c r="F775">
        <v>2.2000000000000002</v>
      </c>
      <c r="G775" s="1" t="s">
        <v>35</v>
      </c>
      <c r="H775">
        <v>9</v>
      </c>
      <c r="I775">
        <v>2.25</v>
      </c>
      <c r="J775">
        <f t="shared" si="167"/>
        <v>1.125</v>
      </c>
      <c r="K775">
        <f t="shared" si="169"/>
        <v>3.9760782021995817</v>
      </c>
      <c r="L775">
        <v>0.65</v>
      </c>
      <c r="M775">
        <f t="shared" si="170"/>
        <v>0.10345071300973198</v>
      </c>
      <c r="N775">
        <f t="shared" si="171"/>
        <v>3.3621481728162893E-2</v>
      </c>
    </row>
    <row r="776" spans="1:14">
      <c r="A776" t="s">
        <v>62</v>
      </c>
      <c r="B776" t="s">
        <v>19</v>
      </c>
      <c r="C776">
        <v>8</v>
      </c>
      <c r="D776">
        <v>4</v>
      </c>
      <c r="E776" t="s">
        <v>25</v>
      </c>
      <c r="F776">
        <v>3.4</v>
      </c>
      <c r="G776" s="1" t="s">
        <v>39</v>
      </c>
      <c r="H776">
        <v>8</v>
      </c>
      <c r="I776">
        <v>2.25</v>
      </c>
      <c r="J776">
        <f t="shared" ref="J776:J781" si="172">I776/2</f>
        <v>1.125</v>
      </c>
      <c r="K776">
        <f t="shared" si="169"/>
        <v>3.9760782021995817</v>
      </c>
      <c r="L776">
        <f>(0.27+0.19+0.3)/3</f>
        <v>0.25333333333333335</v>
      </c>
      <c r="M776">
        <f t="shared" si="170"/>
        <v>4.031925224994682E-2</v>
      </c>
      <c r="N776">
        <f t="shared" si="171"/>
        <v>5.107105284993264E-3</v>
      </c>
    </row>
    <row r="777" spans="1:14">
      <c r="A777" t="s">
        <v>62</v>
      </c>
      <c r="B777" t="s">
        <v>19</v>
      </c>
      <c r="C777">
        <v>8</v>
      </c>
      <c r="D777">
        <v>4</v>
      </c>
      <c r="E777" t="s">
        <v>20</v>
      </c>
      <c r="F777">
        <v>4</v>
      </c>
      <c r="G777" s="1" t="s">
        <v>39</v>
      </c>
      <c r="H777">
        <v>8</v>
      </c>
      <c r="I777">
        <v>2.75</v>
      </c>
      <c r="J777">
        <f t="shared" si="172"/>
        <v>1.375</v>
      </c>
      <c r="K777">
        <f t="shared" si="169"/>
        <v>5.9395736106932029</v>
      </c>
      <c r="L777">
        <v>0.35</v>
      </c>
      <c r="M777">
        <f t="shared" si="170"/>
        <v>5.5704230082163367E-2</v>
      </c>
      <c r="N777">
        <f t="shared" si="171"/>
        <v>9.7482402643785885E-3</v>
      </c>
    </row>
    <row r="778" spans="1:14">
      <c r="A778" t="s">
        <v>62</v>
      </c>
      <c r="B778" t="s">
        <v>19</v>
      </c>
      <c r="C778">
        <v>8</v>
      </c>
      <c r="D778">
        <v>5</v>
      </c>
      <c r="E778" t="s">
        <v>25</v>
      </c>
      <c r="F778">
        <v>0.98</v>
      </c>
      <c r="G778" s="1" t="s">
        <v>35</v>
      </c>
      <c r="H778">
        <v>9</v>
      </c>
      <c r="I778">
        <v>4.25</v>
      </c>
      <c r="J778">
        <f t="shared" si="172"/>
        <v>2.125</v>
      </c>
      <c r="K778">
        <f t="shared" si="169"/>
        <v>14.186254326366409</v>
      </c>
      <c r="L778">
        <v>0.4</v>
      </c>
      <c r="M778">
        <f t="shared" si="170"/>
        <v>6.3661977236758135E-2</v>
      </c>
      <c r="N778">
        <f t="shared" si="171"/>
        <v>1.2732395447351627E-2</v>
      </c>
    </row>
    <row r="779" spans="1:14">
      <c r="A779" t="s">
        <v>62</v>
      </c>
      <c r="B779" t="s">
        <v>19</v>
      </c>
      <c r="C779">
        <v>8</v>
      </c>
      <c r="D779">
        <v>5</v>
      </c>
      <c r="E779" t="s">
        <v>23</v>
      </c>
      <c r="F779">
        <v>3.2</v>
      </c>
      <c r="G779" s="1" t="s">
        <v>35</v>
      </c>
      <c r="H779">
        <v>7</v>
      </c>
      <c r="I779">
        <v>4.5</v>
      </c>
      <c r="J779">
        <f t="shared" si="172"/>
        <v>2.25</v>
      </c>
      <c r="K779">
        <f t="shared" si="169"/>
        <v>15.904312808798327</v>
      </c>
      <c r="L779">
        <v>0.6</v>
      </c>
      <c r="M779">
        <f t="shared" si="170"/>
        <v>9.5492965855137196E-2</v>
      </c>
      <c r="N779">
        <f t="shared" si="171"/>
        <v>2.8647889756541159E-2</v>
      </c>
    </row>
    <row r="780" spans="1:14">
      <c r="A780" t="s">
        <v>62</v>
      </c>
      <c r="B780" t="s">
        <v>19</v>
      </c>
      <c r="C780">
        <v>8</v>
      </c>
      <c r="D780">
        <v>5</v>
      </c>
      <c r="E780" t="s">
        <v>20</v>
      </c>
      <c r="F780">
        <v>2.77</v>
      </c>
      <c r="G780" s="1" t="s">
        <v>35</v>
      </c>
      <c r="H780">
        <v>6.8</v>
      </c>
      <c r="I780">
        <v>5.5</v>
      </c>
      <c r="J780">
        <f t="shared" si="172"/>
        <v>2.75</v>
      </c>
      <c r="K780">
        <f t="shared" si="169"/>
        <v>23.758294442772812</v>
      </c>
      <c r="L780">
        <v>0.7</v>
      </c>
      <c r="M780">
        <f t="shared" si="170"/>
        <v>0.11140846016432673</v>
      </c>
      <c r="N780">
        <f t="shared" si="171"/>
        <v>3.8992961057514354E-2</v>
      </c>
    </row>
    <row r="781" spans="1:14">
      <c r="A781" t="s">
        <v>62</v>
      </c>
      <c r="B781" t="s">
        <v>19</v>
      </c>
      <c r="C781">
        <v>8</v>
      </c>
      <c r="D781">
        <v>5</v>
      </c>
      <c r="E781" t="s">
        <v>29</v>
      </c>
      <c r="F781">
        <v>3.9</v>
      </c>
      <c r="G781" s="1" t="s">
        <v>39</v>
      </c>
      <c r="H781">
        <v>10</v>
      </c>
      <c r="I781">
        <v>5</v>
      </c>
      <c r="J781">
        <f t="shared" si="172"/>
        <v>2.5</v>
      </c>
      <c r="K781">
        <f t="shared" si="169"/>
        <v>19.634954084936208</v>
      </c>
      <c r="L781">
        <v>1.1399999999999999</v>
      </c>
      <c r="M781">
        <f t="shared" si="170"/>
        <v>0.18143663512476069</v>
      </c>
      <c r="N781">
        <f t="shared" si="171"/>
        <v>0.1034188820211136</v>
      </c>
    </row>
  </sheetData>
  <phoneticPr fontId="0" type="noConversion"/>
  <printOptions gridLines="1" gridLinesSet="0"/>
  <pageMargins left="0.75" right="0.75" top="1" bottom="1" header="0.511811024" footer="0.511811024"/>
  <pageSetup orientation="portrait" horizontalDpi="4294967292" verticalDpi="0" r:id="rId1"/>
  <headerFooter alignWithMargins="0">
    <oddHeader>&amp;A</oddHeader>
    <oddFooter>Página &amp;P</oddFooter>
  </headerFooter>
</worksheet>
</file>

<file path=xl/worksheets/sheet3.xml><?xml version="1.0" encoding="utf-8"?>
<worksheet xmlns="http://schemas.openxmlformats.org/spreadsheetml/2006/main" xmlns:r="http://schemas.openxmlformats.org/officeDocument/2006/relationships">
  <dimension ref="A1:O53"/>
  <sheetViews>
    <sheetView zoomScale="75" workbookViewId="0"/>
  </sheetViews>
  <sheetFormatPr baseColWidth="10" defaultRowHeight="12.75"/>
  <cols>
    <col min="1" max="1" width="14.42578125" customWidth="1"/>
    <col min="2" max="2" width="9.28515625" customWidth="1"/>
    <col min="3" max="3" width="14.28515625" customWidth="1"/>
    <col min="4" max="4" width="16.28515625" customWidth="1"/>
    <col min="5" max="5" width="16" customWidth="1"/>
    <col min="6" max="6" width="14.7109375" customWidth="1"/>
    <col min="7" max="7" width="14.140625" customWidth="1"/>
    <col min="11" max="11" width="14.7109375" customWidth="1"/>
    <col min="14" max="14" width="13.7109375" customWidth="1"/>
  </cols>
  <sheetData>
    <row r="1" spans="1:15" ht="18">
      <c r="F1" s="23" t="s">
        <v>64</v>
      </c>
    </row>
    <row r="2" spans="1:15">
      <c r="L2" s="14" t="s">
        <v>65</v>
      </c>
    </row>
    <row r="4" spans="1:15">
      <c r="A4" s="13" t="s">
        <v>52</v>
      </c>
      <c r="B4" s="13" t="s">
        <v>2</v>
      </c>
      <c r="C4" s="14" t="s">
        <v>24</v>
      </c>
      <c r="D4" s="14" t="s">
        <v>35</v>
      </c>
      <c r="E4" s="14" t="s">
        <v>30</v>
      </c>
      <c r="F4" s="13" t="s">
        <v>31</v>
      </c>
      <c r="L4" s="14" t="s">
        <v>24</v>
      </c>
      <c r="M4" s="14" t="s">
        <v>35</v>
      </c>
      <c r="N4" s="14" t="s">
        <v>32</v>
      </c>
      <c r="O4" s="14" t="s">
        <v>39</v>
      </c>
    </row>
    <row r="5" spans="1:15">
      <c r="B5" s="13">
        <v>1</v>
      </c>
      <c r="C5">
        <v>213.7107923297574</v>
      </c>
      <c r="E5">
        <v>44.480309745499753</v>
      </c>
      <c r="K5" s="13" t="s">
        <v>52</v>
      </c>
      <c r="L5">
        <v>170.682294517624</v>
      </c>
      <c r="M5">
        <v>16.611493893725026</v>
      </c>
    </row>
    <row r="6" spans="1:15">
      <c r="B6" s="13">
        <v>3</v>
      </c>
      <c r="C6">
        <v>174.62391957908918</v>
      </c>
      <c r="D6">
        <v>27.825315078302246</v>
      </c>
      <c r="F6">
        <v>45.857367463532256</v>
      </c>
      <c r="K6" s="13" t="s">
        <v>66</v>
      </c>
      <c r="O6">
        <v>32.645905225496485</v>
      </c>
    </row>
    <row r="7" spans="1:15">
      <c r="B7" s="13">
        <v>4</v>
      </c>
      <c r="C7">
        <v>52.718367346928346</v>
      </c>
      <c r="D7">
        <v>24.632803054593865</v>
      </c>
      <c r="E7">
        <v>155.88115415222904</v>
      </c>
      <c r="F7">
        <v>20.602683965362925</v>
      </c>
      <c r="K7" s="13" t="s">
        <v>67</v>
      </c>
      <c r="L7">
        <v>31.733701784405337</v>
      </c>
      <c r="M7">
        <v>32.169024353446773</v>
      </c>
    </row>
    <row r="8" spans="1:15">
      <c r="B8" s="13">
        <v>5</v>
      </c>
      <c r="C8">
        <v>243.97581327867206</v>
      </c>
      <c r="D8">
        <v>30.599351335729025</v>
      </c>
      <c r="E8">
        <v>25.428298390431426</v>
      </c>
      <c r="K8" s="13" t="s">
        <v>68</v>
      </c>
      <c r="N8">
        <v>49.582996732868764</v>
      </c>
      <c r="O8">
        <v>24.011890366976974</v>
      </c>
    </row>
    <row r="9" spans="1:15">
      <c r="B9" s="13">
        <v>6</v>
      </c>
      <c r="C9">
        <v>168.38258005367302</v>
      </c>
      <c r="F9">
        <v>61.350040264342454</v>
      </c>
      <c r="K9" s="13" t="s">
        <v>69</v>
      </c>
      <c r="L9">
        <v>29.510509468939915</v>
      </c>
      <c r="M9">
        <v>45.724537118108294</v>
      </c>
      <c r="N9">
        <v>38.4320865805309</v>
      </c>
      <c r="O9">
        <v>26.875831461197389</v>
      </c>
    </row>
    <row r="10" spans="1:15">
      <c r="A10" s="13" t="s">
        <v>66</v>
      </c>
      <c r="B10" s="13"/>
      <c r="C10" s="14" t="s">
        <v>44</v>
      </c>
      <c r="D10" s="14" t="s">
        <v>28</v>
      </c>
      <c r="E10" s="14" t="s">
        <v>38</v>
      </c>
      <c r="F10" s="14" t="s">
        <v>39</v>
      </c>
      <c r="G10" s="14" t="s">
        <v>41</v>
      </c>
      <c r="K10" s="13" t="s">
        <v>70</v>
      </c>
      <c r="M10">
        <v>65.98654089236264</v>
      </c>
    </row>
    <row r="11" spans="1:15">
      <c r="B11" s="13">
        <v>1</v>
      </c>
      <c r="C11">
        <v>99.473717866613427</v>
      </c>
      <c r="E11">
        <v>168.77293494045057</v>
      </c>
      <c r="F11">
        <v>31.753728846386842</v>
      </c>
      <c r="K11" s="13" t="s">
        <v>61</v>
      </c>
      <c r="M11">
        <v>83.244410634702731</v>
      </c>
      <c r="N11">
        <v>90.59270721738028</v>
      </c>
      <c r="O11">
        <v>27.243882509855592</v>
      </c>
    </row>
    <row r="12" spans="1:15">
      <c r="B12" s="13">
        <v>2</v>
      </c>
      <c r="C12">
        <v>118.55865122784202</v>
      </c>
      <c r="E12">
        <v>51.284613988025953</v>
      </c>
    </row>
    <row r="13" spans="1:15">
      <c r="B13" s="13">
        <v>3</v>
      </c>
      <c r="C13">
        <v>52.807842662930838</v>
      </c>
      <c r="D13">
        <v>45.716808212880949</v>
      </c>
      <c r="E13">
        <v>27.620610170913292</v>
      </c>
      <c r="F13">
        <v>50.155087991652735</v>
      </c>
      <c r="G13">
        <v>62.126669180011483</v>
      </c>
    </row>
    <row r="14" spans="1:15">
      <c r="B14" s="13">
        <v>4</v>
      </c>
      <c r="C14">
        <v>22.102057343132834</v>
      </c>
      <c r="D14">
        <v>23.072957199330428</v>
      </c>
      <c r="E14">
        <v>71.857254286401968</v>
      </c>
      <c r="F14">
        <v>41.91800274903472</v>
      </c>
      <c r="G14">
        <v>47.28325465992134</v>
      </c>
    </row>
    <row r="15" spans="1:15">
      <c r="B15" s="13">
        <v>5</v>
      </c>
      <c r="J15" s="14" t="s">
        <v>72</v>
      </c>
      <c r="M15" s="14" t="s">
        <v>71</v>
      </c>
    </row>
    <row r="16" spans="1:15">
      <c r="B16" s="13">
        <v>6</v>
      </c>
      <c r="D16">
        <v>12.33716623869233</v>
      </c>
      <c r="E16">
        <v>28.635497417658542</v>
      </c>
      <c r="F16">
        <v>17.162333775938666</v>
      </c>
      <c r="G16">
        <v>36.117065884563623</v>
      </c>
    </row>
    <row r="17" spans="1:15" ht="15.75">
      <c r="B17" s="13">
        <v>7</v>
      </c>
      <c r="C17">
        <v>127.52574037175582</v>
      </c>
      <c r="E17">
        <v>68.983155575820987</v>
      </c>
      <c r="G17">
        <v>31.242141861892204</v>
      </c>
      <c r="J17" s="13" t="s">
        <v>75</v>
      </c>
      <c r="K17" s="14" t="s">
        <v>76</v>
      </c>
      <c r="M17" s="13" t="s">
        <v>13</v>
      </c>
      <c r="N17" s="22" t="s">
        <v>73</v>
      </c>
      <c r="O17" s="13" t="s">
        <v>74</v>
      </c>
    </row>
    <row r="18" spans="1:15">
      <c r="B18" s="13">
        <v>8</v>
      </c>
      <c r="C18">
        <v>71.923666431928751</v>
      </c>
      <c r="D18">
        <v>37.605751425588828</v>
      </c>
      <c r="E18">
        <v>103.76507390900473</v>
      </c>
      <c r="F18">
        <v>87.532183215462439</v>
      </c>
      <c r="G18">
        <v>24.443382624798041</v>
      </c>
      <c r="J18" s="13" t="s">
        <v>52</v>
      </c>
      <c r="K18">
        <v>382.71146164518592</v>
      </c>
      <c r="M18">
        <v>41.092552480025134</v>
      </c>
      <c r="N18" s="13" t="s">
        <v>52</v>
      </c>
      <c r="O18">
        <v>13983.906624510088</v>
      </c>
    </row>
    <row r="19" spans="1:15">
      <c r="A19" s="13" t="s">
        <v>67</v>
      </c>
      <c r="B19" s="13"/>
      <c r="C19" s="14" t="s">
        <v>26</v>
      </c>
      <c r="D19" s="14" t="s">
        <v>58</v>
      </c>
      <c r="E19" s="14" t="s">
        <v>24</v>
      </c>
      <c r="F19" s="14" t="s">
        <v>35</v>
      </c>
      <c r="J19" s="13" t="s">
        <v>66</v>
      </c>
      <c r="K19">
        <v>920.80408900713724</v>
      </c>
      <c r="M19">
        <v>47.064585380066227</v>
      </c>
      <c r="N19" s="13" t="s">
        <v>66</v>
      </c>
      <c r="O19">
        <v>27246.118278840324</v>
      </c>
    </row>
    <row r="20" spans="1:15">
      <c r="B20" s="13">
        <v>2</v>
      </c>
      <c r="C20">
        <v>73.572997820832796</v>
      </c>
      <c r="E20">
        <v>38.692163953157142</v>
      </c>
      <c r="F20">
        <v>69.072040545568626</v>
      </c>
      <c r="J20" s="13" t="s">
        <v>67</v>
      </c>
      <c r="K20">
        <v>580.51358687687741</v>
      </c>
      <c r="M20">
        <v>36.528173499431716</v>
      </c>
      <c r="N20" s="13" t="s">
        <v>67</v>
      </c>
      <c r="O20">
        <v>24839.357209366182</v>
      </c>
    </row>
    <row r="21" spans="1:15">
      <c r="B21" s="13">
        <v>3</v>
      </c>
      <c r="C21">
        <v>86.045550134923985</v>
      </c>
      <c r="D21">
        <v>124.46065068425298</v>
      </c>
      <c r="E21">
        <v>58.984976520215682</v>
      </c>
      <c r="J21" s="13" t="s">
        <v>68</v>
      </c>
      <c r="K21">
        <v>1257.004692953622</v>
      </c>
      <c r="M21">
        <v>64.353956484616589</v>
      </c>
      <c r="N21" s="13" t="s">
        <v>68</v>
      </c>
      <c r="O21">
        <v>32332.653796266535</v>
      </c>
    </row>
    <row r="22" spans="1:15">
      <c r="B22" s="13">
        <v>4</v>
      </c>
      <c r="C22">
        <v>120.59672668022745</v>
      </c>
      <c r="E22">
        <v>60.991368448653866</v>
      </c>
      <c r="J22" s="13" t="s">
        <v>69</v>
      </c>
      <c r="K22">
        <v>481.16982849392735</v>
      </c>
      <c r="M22">
        <v>61.246915602011207</v>
      </c>
      <c r="N22" s="13" t="s">
        <v>69</v>
      </c>
      <c r="O22">
        <v>24370.958799033619</v>
      </c>
    </row>
    <row r="23" spans="1:15">
      <c r="B23" s="13">
        <v>5</v>
      </c>
      <c r="C23">
        <v>102.26177375066784</v>
      </c>
      <c r="D23">
        <v>52.627872566327689</v>
      </c>
      <c r="F23">
        <v>57.133936301378377</v>
      </c>
      <c r="J23" s="13" t="s">
        <v>70</v>
      </c>
      <c r="K23">
        <v>232.07687428341117</v>
      </c>
      <c r="M23">
        <v>31.588453629078547</v>
      </c>
      <c r="N23" s="13" t="s">
        <v>70</v>
      </c>
      <c r="O23">
        <v>8484.2827172238485</v>
      </c>
    </row>
    <row r="24" spans="1:15">
      <c r="B24" s="13">
        <v>6</v>
      </c>
      <c r="C24">
        <v>89.387957535348022</v>
      </c>
      <c r="D24">
        <v>90.560946805712547</v>
      </c>
      <c r="F24">
        <v>34.639144920286867</v>
      </c>
      <c r="J24" s="13" t="s">
        <v>61</v>
      </c>
      <c r="K24">
        <v>572.24920038977757</v>
      </c>
      <c r="M24">
        <v>36.641520999389968</v>
      </c>
      <c r="N24" s="13" t="s">
        <v>61</v>
      </c>
      <c r="O24">
        <v>18525.698673622999</v>
      </c>
    </row>
    <row r="25" spans="1:15">
      <c r="B25" s="13"/>
    </row>
    <row r="26" spans="1:15">
      <c r="A26" s="13" t="s">
        <v>68</v>
      </c>
      <c r="B26" s="13"/>
      <c r="C26" s="14" t="s">
        <v>32</v>
      </c>
      <c r="D26" s="14" t="s">
        <v>36</v>
      </c>
      <c r="E26" s="14" t="s">
        <v>39</v>
      </c>
      <c r="F26" s="14" t="s">
        <v>41</v>
      </c>
    </row>
    <row r="27" spans="1:15">
      <c r="B27" s="13">
        <v>1</v>
      </c>
      <c r="C27">
        <v>14.469123179114103</v>
      </c>
      <c r="D27">
        <v>16.690142537622116</v>
      </c>
    </row>
    <row r="28" spans="1:15">
      <c r="B28" s="13">
        <v>2</v>
      </c>
      <c r="C28">
        <v>77.066494268149725</v>
      </c>
      <c r="D28">
        <v>56.954045491661915</v>
      </c>
      <c r="F28">
        <v>38.660283124690238</v>
      </c>
    </row>
    <row r="29" spans="1:15">
      <c r="B29" s="13">
        <v>3</v>
      </c>
      <c r="C29">
        <v>20.846176093610271</v>
      </c>
      <c r="D29">
        <v>62.640759219874198</v>
      </c>
      <c r="E29">
        <v>34.154877766654884</v>
      </c>
      <c r="F29">
        <v>86.528166425958375</v>
      </c>
    </row>
    <row r="30" spans="1:15">
      <c r="B30" s="13">
        <v>4</v>
      </c>
      <c r="E30">
        <v>41.770187146333654</v>
      </c>
      <c r="F30">
        <v>53.765853312921706</v>
      </c>
    </row>
    <row r="31" spans="1:15">
      <c r="B31" s="13">
        <v>5</v>
      </c>
      <c r="F31">
        <v>51.031905823657851</v>
      </c>
    </row>
    <row r="32" spans="1:15">
      <c r="B32" s="13">
        <v>6</v>
      </c>
      <c r="C32">
        <v>89.109476420439108</v>
      </c>
      <c r="E32">
        <v>59.867620567175734</v>
      </c>
      <c r="F32">
        <v>77.658960520501765</v>
      </c>
    </row>
    <row r="33" spans="1:9">
      <c r="B33" s="13">
        <v>7</v>
      </c>
      <c r="C33">
        <v>145.58970716876811</v>
      </c>
      <c r="D33">
        <v>22.123720273990305</v>
      </c>
      <c r="E33">
        <v>32.290547088674543</v>
      </c>
      <c r="F33">
        <v>28.005278086941779</v>
      </c>
    </row>
    <row r="34" spans="1:9">
      <c r="A34" s="13" t="s">
        <v>69</v>
      </c>
      <c r="B34" s="13"/>
      <c r="C34" s="14" t="s">
        <v>32</v>
      </c>
      <c r="D34" s="14" t="s">
        <v>35</v>
      </c>
      <c r="E34" s="14" t="s">
        <v>24</v>
      </c>
      <c r="F34" s="14" t="s">
        <v>36</v>
      </c>
      <c r="G34" s="14" t="s">
        <v>26</v>
      </c>
      <c r="H34" s="14" t="s">
        <v>39</v>
      </c>
      <c r="I34" s="14"/>
    </row>
    <row r="35" spans="1:9">
      <c r="B35" s="13">
        <v>1</v>
      </c>
      <c r="C35">
        <v>47.315904042045744</v>
      </c>
      <c r="E35">
        <v>43.667421037981484</v>
      </c>
      <c r="F35">
        <v>45.899335176957337</v>
      </c>
      <c r="G35">
        <v>63.08549486368522</v>
      </c>
    </row>
    <row r="36" spans="1:9">
      <c r="B36" s="13">
        <v>2</v>
      </c>
      <c r="C36">
        <v>51.446782564131674</v>
      </c>
      <c r="D36">
        <v>58.27244664133913</v>
      </c>
      <c r="E36">
        <v>36.889726508833775</v>
      </c>
      <c r="F36">
        <v>48.764644210340386</v>
      </c>
      <c r="G36">
        <v>12.652220473194147</v>
      </c>
    </row>
    <row r="37" spans="1:9">
      <c r="B37" s="13">
        <v>3</v>
      </c>
      <c r="C37">
        <v>76.028567857472495</v>
      </c>
      <c r="D37">
        <v>55.4078724977863</v>
      </c>
      <c r="F37">
        <v>50.741577280958765</v>
      </c>
      <c r="G37">
        <v>14.257675792661445</v>
      </c>
    </row>
    <row r="38" spans="1:9">
      <c r="B38" s="13">
        <v>4</v>
      </c>
      <c r="D38">
        <v>51.212433818215601</v>
      </c>
      <c r="E38">
        <v>24.613343752638862</v>
      </c>
      <c r="F38">
        <v>46.24393260506838</v>
      </c>
      <c r="G38">
        <v>27.549446786105911</v>
      </c>
      <c r="H38">
        <v>41.694934910011966</v>
      </c>
    </row>
    <row r="39" spans="1:9">
      <c r="B39" s="13">
        <v>5</v>
      </c>
      <c r="C39">
        <v>22.436004441811438</v>
      </c>
      <c r="D39">
        <v>95.974285377910249</v>
      </c>
      <c r="F39">
        <v>23.185448943910252</v>
      </c>
      <c r="G39">
        <v>29.346192900124979</v>
      </c>
      <c r="H39">
        <v>46.831420540966448</v>
      </c>
    </row>
    <row r="40" spans="1:9">
      <c r="B40" s="13">
        <v>6</v>
      </c>
      <c r="C40">
        <v>33.365260577724072</v>
      </c>
      <c r="D40">
        <v>13.480184373398526</v>
      </c>
      <c r="E40">
        <v>71.892565514185378</v>
      </c>
      <c r="F40">
        <v>34.347530149387133</v>
      </c>
      <c r="G40">
        <v>24.76799248521348</v>
      </c>
      <c r="H40">
        <v>72.728633316205929</v>
      </c>
    </row>
    <row r="41" spans="1:9">
      <c r="B41" s="13"/>
    </row>
    <row r="42" spans="1:9">
      <c r="B42" s="13"/>
      <c r="C42" s="14" t="s">
        <v>33</v>
      </c>
      <c r="D42" s="14" t="s">
        <v>35</v>
      </c>
    </row>
    <row r="43" spans="1:9">
      <c r="A43" s="13" t="s">
        <v>70</v>
      </c>
      <c r="B43" s="13">
        <v>1</v>
      </c>
      <c r="C43">
        <v>15.714397806244449</v>
      </c>
      <c r="D43">
        <v>55.348150009190014</v>
      </c>
    </row>
    <row r="44" spans="1:9">
      <c r="B44" s="13">
        <v>2</v>
      </c>
      <c r="C44">
        <v>110.32631438185632</v>
      </c>
      <c r="D44">
        <v>76.624931775535259</v>
      </c>
    </row>
    <row r="45" spans="1:9">
      <c r="B45" s="13"/>
    </row>
    <row r="46" spans="1:9">
      <c r="A46" s="13" t="s">
        <v>61</v>
      </c>
      <c r="B46" s="13"/>
      <c r="C46" s="13" t="s">
        <v>22</v>
      </c>
      <c r="D46" s="14" t="s">
        <v>32</v>
      </c>
      <c r="E46" s="14" t="s">
        <v>35</v>
      </c>
      <c r="F46" s="14" t="s">
        <v>58</v>
      </c>
      <c r="G46" s="14" t="s">
        <v>39</v>
      </c>
    </row>
    <row r="47" spans="1:9">
      <c r="B47" s="13">
        <v>2</v>
      </c>
      <c r="D47">
        <v>141.79012091586651</v>
      </c>
      <c r="E47">
        <v>64.608794526078213</v>
      </c>
      <c r="F47">
        <v>38.598256361659509</v>
      </c>
    </row>
    <row r="48" spans="1:9">
      <c r="B48" s="13">
        <v>3</v>
      </c>
      <c r="D48">
        <v>199.38490806472356</v>
      </c>
      <c r="F48">
        <v>83.813104021403461</v>
      </c>
    </row>
    <row r="49" spans="2:7">
      <c r="B49" s="13">
        <v>4</v>
      </c>
      <c r="D49">
        <v>143.97837749538814</v>
      </c>
      <c r="E49">
        <v>47.642554335894701</v>
      </c>
      <c r="F49">
        <v>68.523105678825928</v>
      </c>
    </row>
    <row r="50" spans="2:7">
      <c r="B50" s="13">
        <v>5</v>
      </c>
      <c r="C50">
        <v>44.902632152992446</v>
      </c>
      <c r="D50">
        <v>73.038905082335873</v>
      </c>
      <c r="E50">
        <v>68.885206289412693</v>
      </c>
      <c r="F50">
        <v>113.1734250277035</v>
      </c>
    </row>
    <row r="51" spans="2:7">
      <c r="B51" s="13">
        <v>6</v>
      </c>
      <c r="C51">
        <v>44.990836069329646</v>
      </c>
      <c r="E51">
        <v>148.99472417096666</v>
      </c>
      <c r="G51">
        <v>106.01587961107225</v>
      </c>
    </row>
    <row r="52" spans="2:7">
      <c r="B52" s="13">
        <v>7</v>
      </c>
      <c r="C52">
        <v>36.530943686978944</v>
      </c>
      <c r="D52">
        <v>75.95663896334797</v>
      </c>
      <c r="E52">
        <v>132.16893991661743</v>
      </c>
      <c r="F52">
        <v>13.163698010948615</v>
      </c>
      <c r="G52">
        <v>17.654792043794455</v>
      </c>
    </row>
    <row r="53" spans="2:7">
      <c r="B53" s="13">
        <v>8</v>
      </c>
      <c r="C53">
        <v>34.832561137714244</v>
      </c>
      <c r="E53">
        <v>120.41065520394946</v>
      </c>
      <c r="F53">
        <v>77.722271484179728</v>
      </c>
      <c r="G53">
        <v>67.036505914122444</v>
      </c>
    </row>
  </sheetData>
  <phoneticPr fontId="0" type="noConversion"/>
  <printOptions gridLines="1" gridLinesSet="0"/>
  <pageMargins left="0.75" right="0.75" top="1" bottom="1" header="0.511811024" footer="0.511811024"/>
  <headerFooter alignWithMargins="0">
    <oddHeader>&amp;A</oddHeader>
    <oddFooter>Página &amp;P</oddFooter>
  </headerFooter>
</worksheet>
</file>

<file path=xl/worksheets/sheet4.xml><?xml version="1.0" encoding="utf-8"?>
<worksheet xmlns="http://schemas.openxmlformats.org/spreadsheetml/2006/main" xmlns:r="http://schemas.openxmlformats.org/officeDocument/2006/relationships">
  <dimension ref="A4:V659"/>
  <sheetViews>
    <sheetView zoomScale="75" workbookViewId="0"/>
  </sheetViews>
  <sheetFormatPr baseColWidth="10" defaultRowHeight="12.75"/>
  <cols>
    <col min="1" max="1" width="9.42578125" customWidth="1"/>
    <col min="2" max="2" width="9.5703125" customWidth="1"/>
    <col min="3" max="3" width="4.7109375" customWidth="1"/>
    <col min="4" max="4" width="5.7109375" customWidth="1"/>
    <col min="5" max="5" width="13.42578125" customWidth="1"/>
    <col min="6" max="6" width="7.5703125" customWidth="1"/>
    <col min="7" max="7" width="8.5703125" customWidth="1"/>
    <col min="8" max="8" width="8" customWidth="1"/>
    <col min="9" max="9" width="4" customWidth="1"/>
    <col min="10" max="10" width="10.28515625" customWidth="1"/>
    <col min="12" max="12" width="6.85546875" style="9" customWidth="1"/>
    <col min="13" max="13" width="7.42578125" customWidth="1"/>
    <col min="14" max="14" width="7" customWidth="1"/>
    <col min="15" max="15" width="6.85546875" customWidth="1"/>
    <col min="16" max="16" width="9.140625" customWidth="1"/>
    <col min="17" max="17" width="7.5703125" customWidth="1"/>
    <col min="18" max="18" width="8.5703125" customWidth="1"/>
    <col min="19" max="19" width="6.28515625" customWidth="1"/>
    <col min="20" max="20" width="8.5703125" customWidth="1"/>
  </cols>
  <sheetData>
    <row r="4" spans="1:22">
      <c r="A4" s="13" t="s">
        <v>77</v>
      </c>
      <c r="B4" s="13" t="s">
        <v>1</v>
      </c>
      <c r="C4" s="13" t="s">
        <v>2</v>
      </c>
      <c r="D4" s="13" t="s">
        <v>78</v>
      </c>
      <c r="E4" s="14" t="s">
        <v>79</v>
      </c>
      <c r="F4" s="13" t="s">
        <v>155</v>
      </c>
      <c r="G4" s="13" t="s">
        <v>156</v>
      </c>
      <c r="H4" s="13" t="s">
        <v>80</v>
      </c>
      <c r="I4" s="17"/>
      <c r="J4" s="13" t="s">
        <v>0</v>
      </c>
      <c r="K4" s="13" t="s">
        <v>5</v>
      </c>
      <c r="L4" s="21" t="s">
        <v>12</v>
      </c>
      <c r="M4" s="13" t="s">
        <v>155</v>
      </c>
      <c r="N4" s="13" t="s">
        <v>80</v>
      </c>
      <c r="O4" s="13" t="s">
        <v>157</v>
      </c>
      <c r="P4" s="13" t="s">
        <v>151</v>
      </c>
      <c r="Q4" s="13" t="s">
        <v>158</v>
      </c>
      <c r="R4" s="13" t="s">
        <v>150</v>
      </c>
      <c r="S4" s="13" t="s">
        <v>14</v>
      </c>
      <c r="T4" s="13" t="s">
        <v>15</v>
      </c>
      <c r="U4" s="13" t="s">
        <v>16</v>
      </c>
      <c r="V4" s="13" t="s">
        <v>81</v>
      </c>
    </row>
    <row r="5" spans="1:22">
      <c r="A5" t="s">
        <v>18</v>
      </c>
      <c r="B5" t="s">
        <v>82</v>
      </c>
      <c r="C5">
        <v>2</v>
      </c>
      <c r="D5">
        <v>5</v>
      </c>
      <c r="E5" s="1" t="s">
        <v>83</v>
      </c>
      <c r="F5">
        <v>0.53</v>
      </c>
      <c r="G5">
        <v>1.05</v>
      </c>
      <c r="H5">
        <f t="shared" ref="H5:H68" si="0">1/G5</f>
        <v>0.95238095238095233</v>
      </c>
      <c r="I5" s="18"/>
      <c r="J5" t="s">
        <v>18</v>
      </c>
      <c r="K5" s="1" t="s">
        <v>83</v>
      </c>
      <c r="L5" s="19">
        <f>2</f>
        <v>2</v>
      </c>
      <c r="M5">
        <f>SUM(F5:F6)/2</f>
        <v>0.56499999999999995</v>
      </c>
      <c r="N5">
        <f>SUM(H5:H6)/2</f>
        <v>0.83333333333333326</v>
      </c>
      <c r="O5">
        <f>10000/30*N5</f>
        <v>277.77777777777771</v>
      </c>
      <c r="P5">
        <f>O5/23983.33*100</f>
        <v>1.1582118820771665</v>
      </c>
      <c r="Q5">
        <f>M5/30*100</f>
        <v>1.8833333333333331</v>
      </c>
      <c r="R5">
        <f>Q5/33.262*100</f>
        <v>5.6621169302306926</v>
      </c>
      <c r="S5">
        <v>2</v>
      </c>
      <c r="T5">
        <f>S5/35</f>
        <v>5.7142857142857141E-2</v>
      </c>
      <c r="U5">
        <f>T5/2*100</f>
        <v>2.8571428571428572</v>
      </c>
      <c r="V5">
        <f>U5+P5+P5</f>
        <v>5.1735666212971907</v>
      </c>
    </row>
    <row r="6" spans="1:22">
      <c r="A6" t="s">
        <v>18</v>
      </c>
      <c r="B6" t="s">
        <v>82</v>
      </c>
      <c r="C6">
        <v>7</v>
      </c>
      <c r="D6">
        <v>3</v>
      </c>
      <c r="E6" s="1" t="s">
        <v>83</v>
      </c>
      <c r="F6">
        <v>0.6</v>
      </c>
      <c r="G6">
        <v>1.4</v>
      </c>
      <c r="H6">
        <f t="shared" si="0"/>
        <v>0.7142857142857143</v>
      </c>
      <c r="I6" s="18"/>
      <c r="J6" t="s">
        <v>18</v>
      </c>
      <c r="K6" t="s">
        <v>22</v>
      </c>
      <c r="L6" s="9">
        <f>1</f>
        <v>1</v>
      </c>
      <c r="M6">
        <f>SUM(F7)</f>
        <v>0.05</v>
      </c>
      <c r="N6">
        <f>H7</f>
        <v>2.5</v>
      </c>
      <c r="O6">
        <f t="shared" ref="O6:O21" si="1">10000/30*N6</f>
        <v>833.33333333333326</v>
      </c>
      <c r="P6">
        <f t="shared" ref="P6:P21" si="2">O6/23983.33*100</f>
        <v>3.4746356462314996</v>
      </c>
      <c r="Q6">
        <f t="shared" ref="Q6:Q21" si="3">M6/30*100</f>
        <v>0.16666666666666669</v>
      </c>
      <c r="R6">
        <f t="shared" ref="R6:R21" si="4">Q6/33.262*100</f>
        <v>0.50107229471068093</v>
      </c>
      <c r="S6">
        <v>1</v>
      </c>
      <c r="T6">
        <f t="shared" ref="T6:T21" si="5">S6/35</f>
        <v>2.8571428571428571E-2</v>
      </c>
      <c r="U6">
        <f t="shared" ref="U6:U21" si="6">T6/2*100</f>
        <v>1.4285714285714286</v>
      </c>
      <c r="V6">
        <f t="shared" ref="V6:V21" si="7">U6+P6+P6</f>
        <v>8.377842721034428</v>
      </c>
    </row>
    <row r="7" spans="1:22">
      <c r="A7" t="s">
        <v>18</v>
      </c>
      <c r="B7" t="s">
        <v>82</v>
      </c>
      <c r="C7">
        <v>7</v>
      </c>
      <c r="D7">
        <v>4</v>
      </c>
      <c r="E7" t="s">
        <v>22</v>
      </c>
      <c r="F7">
        <v>0.05</v>
      </c>
      <c r="G7">
        <v>0.4</v>
      </c>
      <c r="H7">
        <f t="shared" si="0"/>
        <v>2.5</v>
      </c>
      <c r="I7" s="18"/>
      <c r="J7" t="s">
        <v>18</v>
      </c>
      <c r="K7" s="1" t="s">
        <v>84</v>
      </c>
      <c r="L7" s="19">
        <f>8</f>
        <v>8</v>
      </c>
      <c r="M7">
        <f>SUM(F8:F15)/8</f>
        <v>0.72</v>
      </c>
      <c r="N7">
        <f>SUM(H8:H15)/8</f>
        <v>2.5296840108420993</v>
      </c>
      <c r="O7">
        <f t="shared" si="1"/>
        <v>843.22800361403301</v>
      </c>
      <c r="P7">
        <f t="shared" si="2"/>
        <v>3.5158920951095323</v>
      </c>
      <c r="Q7">
        <f t="shared" si="3"/>
        <v>2.4</v>
      </c>
      <c r="R7">
        <f t="shared" si="4"/>
        <v>7.2154410438338035</v>
      </c>
      <c r="S7">
        <v>8</v>
      </c>
      <c r="T7">
        <f t="shared" si="5"/>
        <v>0.22857142857142856</v>
      </c>
      <c r="U7">
        <f t="shared" si="6"/>
        <v>11.428571428571429</v>
      </c>
      <c r="V7">
        <f t="shared" si="7"/>
        <v>18.460355618790494</v>
      </c>
    </row>
    <row r="8" spans="1:22">
      <c r="A8" t="s">
        <v>18</v>
      </c>
      <c r="B8" t="s">
        <v>82</v>
      </c>
      <c r="C8">
        <v>1</v>
      </c>
      <c r="D8">
        <v>4</v>
      </c>
      <c r="E8" s="1" t="s">
        <v>84</v>
      </c>
      <c r="F8">
        <v>0.84</v>
      </c>
      <c r="G8">
        <v>0.78</v>
      </c>
      <c r="H8">
        <f t="shared" si="0"/>
        <v>1.2820512820512819</v>
      </c>
      <c r="I8" s="18"/>
      <c r="J8" t="s">
        <v>18</v>
      </c>
      <c r="K8" t="s">
        <v>85</v>
      </c>
      <c r="L8" s="9">
        <f>7</f>
        <v>7</v>
      </c>
      <c r="M8">
        <f>SUM(F16:F22)/7</f>
        <v>0.55428571428571438</v>
      </c>
      <c r="N8">
        <f>SUM(H16:H22)/7</f>
        <v>1.2174394845200418</v>
      </c>
      <c r="O8">
        <f t="shared" si="1"/>
        <v>405.81316150668056</v>
      </c>
      <c r="P8">
        <f t="shared" si="2"/>
        <v>1.692063452017216</v>
      </c>
      <c r="Q8">
        <f t="shared" si="3"/>
        <v>1.8476190476190479</v>
      </c>
      <c r="R8">
        <f t="shared" si="4"/>
        <v>5.5547442956498339</v>
      </c>
      <c r="S8">
        <v>3</v>
      </c>
      <c r="T8">
        <f t="shared" si="5"/>
        <v>8.5714285714285715E-2</v>
      </c>
      <c r="U8">
        <f t="shared" si="6"/>
        <v>4.2857142857142856</v>
      </c>
      <c r="V8">
        <f t="shared" si="7"/>
        <v>7.6698411897487171</v>
      </c>
    </row>
    <row r="9" spans="1:22">
      <c r="A9" t="s">
        <v>18</v>
      </c>
      <c r="B9" t="s">
        <v>82</v>
      </c>
      <c r="C9">
        <v>2</v>
      </c>
      <c r="D9">
        <v>5</v>
      </c>
      <c r="E9" s="1" t="s">
        <v>84</v>
      </c>
      <c r="F9">
        <v>0.72</v>
      </c>
      <c r="G9">
        <v>2.2000000000000002</v>
      </c>
      <c r="H9">
        <f t="shared" si="0"/>
        <v>0.45454545454545453</v>
      </c>
      <c r="I9" s="18"/>
      <c r="J9" t="s">
        <v>18</v>
      </c>
      <c r="K9" t="s">
        <v>86</v>
      </c>
      <c r="L9" s="9">
        <v>25</v>
      </c>
      <c r="M9">
        <f>SUM(F23:F47)/25</f>
        <v>0.16840000000000002</v>
      </c>
      <c r="N9">
        <f>SUM(H23:H47)/25</f>
        <v>3.7601560511131322</v>
      </c>
      <c r="O9">
        <f t="shared" si="1"/>
        <v>1253.3853503710441</v>
      </c>
      <c r="P9">
        <f t="shared" si="2"/>
        <v>5.2260689002363057</v>
      </c>
      <c r="Q9">
        <f t="shared" si="3"/>
        <v>0.56133333333333335</v>
      </c>
      <c r="R9">
        <f t="shared" si="4"/>
        <v>1.6876114885855731</v>
      </c>
      <c r="S9">
        <v>17</v>
      </c>
      <c r="T9">
        <f t="shared" si="5"/>
        <v>0.48571428571428571</v>
      </c>
      <c r="U9">
        <f t="shared" si="6"/>
        <v>24.285714285714285</v>
      </c>
      <c r="V9">
        <f t="shared" si="7"/>
        <v>34.737852086186898</v>
      </c>
    </row>
    <row r="10" spans="1:22">
      <c r="A10" t="s">
        <v>18</v>
      </c>
      <c r="B10" t="s">
        <v>82</v>
      </c>
      <c r="C10">
        <v>4</v>
      </c>
      <c r="D10">
        <v>3</v>
      </c>
      <c r="E10" s="1" t="s">
        <v>84</v>
      </c>
      <c r="F10">
        <v>0.4</v>
      </c>
      <c r="G10">
        <v>0.64</v>
      </c>
      <c r="H10">
        <f t="shared" si="0"/>
        <v>1.5625</v>
      </c>
      <c r="I10" s="18"/>
      <c r="J10" t="s">
        <v>18</v>
      </c>
      <c r="K10" s="1" t="s">
        <v>87</v>
      </c>
      <c r="L10" s="19">
        <v>1</v>
      </c>
      <c r="M10">
        <f>F48</f>
        <v>7.0000000000000007E-2</v>
      </c>
      <c r="N10">
        <f>H48</f>
        <v>8.3333333333333339</v>
      </c>
      <c r="O10">
        <f t="shared" si="1"/>
        <v>2777.7777777777778</v>
      </c>
      <c r="P10">
        <f t="shared" si="2"/>
        <v>11.582118820771669</v>
      </c>
      <c r="Q10">
        <f t="shared" si="3"/>
        <v>0.23333333333333336</v>
      </c>
      <c r="R10">
        <f t="shared" si="4"/>
        <v>0.70150121259495335</v>
      </c>
      <c r="S10">
        <v>1</v>
      </c>
      <c r="T10">
        <f t="shared" si="5"/>
        <v>2.8571428571428571E-2</v>
      </c>
      <c r="U10">
        <f t="shared" si="6"/>
        <v>1.4285714285714286</v>
      </c>
      <c r="V10">
        <f t="shared" si="7"/>
        <v>24.592809070114768</v>
      </c>
    </row>
    <row r="11" spans="1:22">
      <c r="A11" t="s">
        <v>18</v>
      </c>
      <c r="B11" t="s">
        <v>82</v>
      </c>
      <c r="C11">
        <v>5</v>
      </c>
      <c r="D11">
        <v>3</v>
      </c>
      <c r="E11" s="1" t="s">
        <v>84</v>
      </c>
      <c r="F11">
        <v>2</v>
      </c>
      <c r="G11">
        <v>0.15</v>
      </c>
      <c r="H11">
        <f t="shared" si="0"/>
        <v>6.666666666666667</v>
      </c>
      <c r="I11" s="18"/>
      <c r="J11" t="s">
        <v>18</v>
      </c>
      <c r="K11" s="1" t="s">
        <v>88</v>
      </c>
      <c r="L11" s="19">
        <v>1</v>
      </c>
      <c r="M11">
        <f>F49</f>
        <v>0.23</v>
      </c>
      <c r="N11">
        <f>H49</f>
        <v>3.5714285714285712</v>
      </c>
      <c r="O11">
        <f t="shared" si="1"/>
        <v>1190.4761904761904</v>
      </c>
      <c r="P11">
        <f t="shared" si="2"/>
        <v>4.9637652089021422</v>
      </c>
      <c r="Q11">
        <f t="shared" si="3"/>
        <v>0.76666666666666672</v>
      </c>
      <c r="R11">
        <f t="shared" si="4"/>
        <v>2.304932555669132</v>
      </c>
      <c r="S11">
        <v>1</v>
      </c>
      <c r="T11">
        <f t="shared" si="5"/>
        <v>2.8571428571428571E-2</v>
      </c>
      <c r="U11">
        <f t="shared" si="6"/>
        <v>1.4285714285714286</v>
      </c>
      <c r="V11">
        <f t="shared" si="7"/>
        <v>11.356101846375713</v>
      </c>
    </row>
    <row r="12" spans="1:22">
      <c r="A12" t="s">
        <v>18</v>
      </c>
      <c r="B12" t="s">
        <v>82</v>
      </c>
      <c r="C12">
        <v>5</v>
      </c>
      <c r="D12">
        <v>4</v>
      </c>
      <c r="E12" s="1" t="s">
        <v>84</v>
      </c>
      <c r="F12">
        <v>0.7</v>
      </c>
      <c r="G12">
        <v>0.7</v>
      </c>
      <c r="H12">
        <f t="shared" si="0"/>
        <v>1.4285714285714286</v>
      </c>
      <c r="I12" s="18"/>
      <c r="J12" t="s">
        <v>18</v>
      </c>
      <c r="K12" t="s">
        <v>89</v>
      </c>
      <c r="L12" s="9">
        <v>1</v>
      </c>
      <c r="M12">
        <f>F50</f>
        <v>0.3</v>
      </c>
      <c r="N12">
        <v>1.6129032258064517</v>
      </c>
      <c r="O12">
        <f t="shared" si="1"/>
        <v>537.63440860215053</v>
      </c>
      <c r="P12">
        <f t="shared" si="2"/>
        <v>2.2417004169235484</v>
      </c>
      <c r="Q12">
        <f t="shared" si="3"/>
        <v>1</v>
      </c>
      <c r="R12">
        <f t="shared" si="4"/>
        <v>3.0064337682640851</v>
      </c>
      <c r="S12">
        <v>1</v>
      </c>
      <c r="T12">
        <f t="shared" si="5"/>
        <v>2.8571428571428571E-2</v>
      </c>
      <c r="U12">
        <f t="shared" si="6"/>
        <v>1.4285714285714286</v>
      </c>
      <c r="V12">
        <f t="shared" si="7"/>
        <v>5.9119722624185247</v>
      </c>
    </row>
    <row r="13" spans="1:22">
      <c r="A13" t="s">
        <v>18</v>
      </c>
      <c r="B13" t="s">
        <v>82</v>
      </c>
      <c r="C13">
        <v>5</v>
      </c>
      <c r="D13">
        <v>5</v>
      </c>
      <c r="E13" s="1" t="s">
        <v>84</v>
      </c>
      <c r="F13">
        <v>0.3</v>
      </c>
      <c r="G13">
        <v>0.85</v>
      </c>
      <c r="H13">
        <f t="shared" si="0"/>
        <v>1.1764705882352942</v>
      </c>
      <c r="I13" s="18"/>
      <c r="J13" t="s">
        <v>18</v>
      </c>
      <c r="K13" s="1" t="s">
        <v>90</v>
      </c>
      <c r="L13" s="19">
        <v>2</v>
      </c>
      <c r="M13">
        <f>SUM(F51:F52)/2</f>
        <v>0.41000000000000003</v>
      </c>
      <c r="N13">
        <f>SUM(H51:H52)/2</f>
        <v>1.8506493506493507</v>
      </c>
      <c r="O13">
        <f t="shared" si="1"/>
        <v>616.88311688311683</v>
      </c>
      <c r="P13">
        <f t="shared" si="2"/>
        <v>2.5721328809765649</v>
      </c>
      <c r="Q13">
        <f t="shared" si="3"/>
        <v>1.3666666666666667</v>
      </c>
      <c r="R13">
        <f t="shared" si="4"/>
        <v>4.1087928166275827</v>
      </c>
      <c r="S13">
        <v>2</v>
      </c>
      <c r="T13">
        <f t="shared" si="5"/>
        <v>5.7142857142857141E-2</v>
      </c>
      <c r="U13">
        <f t="shared" si="6"/>
        <v>2.8571428571428572</v>
      </c>
      <c r="V13">
        <f t="shared" si="7"/>
        <v>8.0014086190959866</v>
      </c>
    </row>
    <row r="14" spans="1:22">
      <c r="A14" t="s">
        <v>18</v>
      </c>
      <c r="B14" t="s">
        <v>82</v>
      </c>
      <c r="C14">
        <v>7</v>
      </c>
      <c r="D14">
        <v>4</v>
      </c>
      <c r="E14" s="1" t="s">
        <v>84</v>
      </c>
      <c r="F14">
        <v>0.1</v>
      </c>
      <c r="G14">
        <v>0.15</v>
      </c>
      <c r="H14">
        <f t="shared" si="0"/>
        <v>6.666666666666667</v>
      </c>
      <c r="I14" s="18"/>
      <c r="J14" t="s">
        <v>18</v>
      </c>
      <c r="K14" s="1" t="s">
        <v>38</v>
      </c>
      <c r="L14" s="19">
        <v>1</v>
      </c>
      <c r="M14">
        <f>SUM(F53)</f>
        <v>0.54</v>
      </c>
      <c r="N14">
        <v>0.68965517241379315</v>
      </c>
      <c r="O14">
        <f t="shared" si="1"/>
        <v>229.88505747126436</v>
      </c>
      <c r="P14">
        <f t="shared" si="2"/>
        <v>0.95852017827075864</v>
      </c>
      <c r="Q14">
        <f t="shared" si="3"/>
        <v>1.8000000000000003</v>
      </c>
      <c r="R14">
        <f t="shared" si="4"/>
        <v>5.4115807828753537</v>
      </c>
      <c r="S14">
        <v>1</v>
      </c>
      <c r="T14">
        <f t="shared" si="5"/>
        <v>2.8571428571428571E-2</v>
      </c>
      <c r="U14">
        <f t="shared" si="6"/>
        <v>1.4285714285714286</v>
      </c>
      <c r="V14">
        <f t="shared" si="7"/>
        <v>3.3456117851129457</v>
      </c>
    </row>
    <row r="15" spans="1:22">
      <c r="A15" t="s">
        <v>18</v>
      </c>
      <c r="B15" t="s">
        <v>82</v>
      </c>
      <c r="C15">
        <v>7</v>
      </c>
      <c r="D15">
        <v>1</v>
      </c>
      <c r="E15" s="1" t="s">
        <v>84</v>
      </c>
      <c r="F15">
        <v>0.7</v>
      </c>
      <c r="G15">
        <v>1</v>
      </c>
      <c r="H15">
        <f t="shared" si="0"/>
        <v>1</v>
      </c>
      <c r="I15" s="18"/>
      <c r="J15" t="s">
        <v>18</v>
      </c>
      <c r="K15" s="1" t="s">
        <v>30</v>
      </c>
      <c r="L15" s="19">
        <v>2</v>
      </c>
      <c r="M15">
        <f>SUM(F54:F55)/2</f>
        <v>0.5</v>
      </c>
      <c r="N15">
        <f>SUM(H54:H55)/2</f>
        <v>1.2211466865227103</v>
      </c>
      <c r="O15">
        <f t="shared" si="1"/>
        <v>407.04889550757008</v>
      </c>
      <c r="P15">
        <f t="shared" si="2"/>
        <v>1.697215922507717</v>
      </c>
      <c r="Q15">
        <f t="shared" si="3"/>
        <v>1.6666666666666667</v>
      </c>
      <c r="R15">
        <f t="shared" si="4"/>
        <v>5.0107229471068093</v>
      </c>
      <c r="S15">
        <v>1</v>
      </c>
      <c r="T15">
        <f t="shared" si="5"/>
        <v>2.8571428571428571E-2</v>
      </c>
      <c r="U15">
        <f t="shared" si="6"/>
        <v>1.4285714285714286</v>
      </c>
      <c r="V15">
        <f t="shared" si="7"/>
        <v>4.8230032735868624</v>
      </c>
    </row>
    <row r="16" spans="1:22">
      <c r="A16" t="s">
        <v>18</v>
      </c>
      <c r="B16" t="s">
        <v>82</v>
      </c>
      <c r="C16">
        <v>4</v>
      </c>
      <c r="D16">
        <v>1</v>
      </c>
      <c r="E16" t="s">
        <v>85</v>
      </c>
      <c r="F16">
        <v>0.8</v>
      </c>
      <c r="G16">
        <v>1.1499999999999999</v>
      </c>
      <c r="H16">
        <f t="shared" si="0"/>
        <v>0.86956521739130443</v>
      </c>
      <c r="I16" s="18"/>
      <c r="J16" t="s">
        <v>18</v>
      </c>
      <c r="K16" t="s">
        <v>91</v>
      </c>
      <c r="L16" s="9">
        <v>3</v>
      </c>
      <c r="M16">
        <f>SUM(F56:F58)/3</f>
        <v>0.39999999999999997</v>
      </c>
      <c r="N16">
        <f>SUM(H56:H58)/3</f>
        <v>1.1006281602012729</v>
      </c>
      <c r="O16">
        <f t="shared" si="1"/>
        <v>366.87605340042427</v>
      </c>
      <c r="P16">
        <f t="shared" si="2"/>
        <v>1.5297127354726148</v>
      </c>
      <c r="Q16">
        <f t="shared" si="3"/>
        <v>1.3333333333333333</v>
      </c>
      <c r="R16">
        <f t="shared" si="4"/>
        <v>4.0085783576854466</v>
      </c>
      <c r="S16">
        <v>3</v>
      </c>
      <c r="T16">
        <f t="shared" si="5"/>
        <v>8.5714285714285715E-2</v>
      </c>
      <c r="U16">
        <f t="shared" si="6"/>
        <v>4.2857142857142856</v>
      </c>
      <c r="V16">
        <f t="shared" si="7"/>
        <v>7.3451397566595151</v>
      </c>
    </row>
    <row r="17" spans="1:22">
      <c r="A17" t="s">
        <v>18</v>
      </c>
      <c r="B17" t="s">
        <v>82</v>
      </c>
      <c r="C17">
        <v>4</v>
      </c>
      <c r="D17">
        <v>1</v>
      </c>
      <c r="E17" t="s">
        <v>85</v>
      </c>
      <c r="F17">
        <v>1.1000000000000001</v>
      </c>
      <c r="G17">
        <v>1.1399999999999999</v>
      </c>
      <c r="H17">
        <f t="shared" si="0"/>
        <v>0.87719298245614041</v>
      </c>
      <c r="I17" s="18"/>
      <c r="J17" t="s">
        <v>18</v>
      </c>
      <c r="K17" t="s">
        <v>92</v>
      </c>
      <c r="L17" s="9">
        <v>1</v>
      </c>
      <c r="M17">
        <f>F59</f>
        <v>0.2</v>
      </c>
      <c r="N17">
        <v>1.3513513513513513</v>
      </c>
      <c r="O17">
        <f t="shared" si="1"/>
        <v>450.45045045045043</v>
      </c>
      <c r="P17">
        <f t="shared" si="2"/>
        <v>1.8781814303954054</v>
      </c>
      <c r="Q17">
        <f t="shared" si="3"/>
        <v>0.66666666666666674</v>
      </c>
      <c r="R17">
        <f t="shared" si="4"/>
        <v>2.0042891788427237</v>
      </c>
      <c r="S17">
        <v>1</v>
      </c>
      <c r="T17">
        <f t="shared" si="5"/>
        <v>2.8571428571428571E-2</v>
      </c>
      <c r="U17">
        <f t="shared" si="6"/>
        <v>1.4285714285714286</v>
      </c>
      <c r="V17">
        <f t="shared" si="7"/>
        <v>5.1849342893622392</v>
      </c>
    </row>
    <row r="18" spans="1:22">
      <c r="A18" t="s">
        <v>18</v>
      </c>
      <c r="B18" t="s">
        <v>82</v>
      </c>
      <c r="C18">
        <v>4</v>
      </c>
      <c r="D18">
        <v>1</v>
      </c>
      <c r="E18" t="s">
        <v>85</v>
      </c>
      <c r="F18">
        <v>1</v>
      </c>
      <c r="G18">
        <v>1.47</v>
      </c>
      <c r="H18">
        <f t="shared" si="0"/>
        <v>0.68027210884353739</v>
      </c>
      <c r="I18" s="18"/>
      <c r="J18" t="s">
        <v>18</v>
      </c>
      <c r="K18" s="1" t="s">
        <v>93</v>
      </c>
      <c r="L18" s="19">
        <v>1</v>
      </c>
      <c r="M18">
        <f>F60</f>
        <v>0.05</v>
      </c>
      <c r="N18">
        <v>2.8571428571428572</v>
      </c>
      <c r="O18">
        <f t="shared" si="1"/>
        <v>952.38095238095229</v>
      </c>
      <c r="P18">
        <f t="shared" si="2"/>
        <v>3.9710121671217147</v>
      </c>
      <c r="Q18">
        <f t="shared" si="3"/>
        <v>0.16666666666666669</v>
      </c>
      <c r="R18">
        <f t="shared" si="4"/>
        <v>0.50107229471068093</v>
      </c>
      <c r="S18">
        <v>1</v>
      </c>
      <c r="T18">
        <f t="shared" si="5"/>
        <v>2.8571428571428571E-2</v>
      </c>
      <c r="U18">
        <f t="shared" si="6"/>
        <v>1.4285714285714286</v>
      </c>
      <c r="V18">
        <f t="shared" si="7"/>
        <v>9.3705957628148582</v>
      </c>
    </row>
    <row r="19" spans="1:22">
      <c r="A19" t="s">
        <v>18</v>
      </c>
      <c r="B19" t="s">
        <v>82</v>
      </c>
      <c r="C19">
        <v>4</v>
      </c>
      <c r="D19">
        <v>2</v>
      </c>
      <c r="E19" t="s">
        <v>85</v>
      </c>
      <c r="F19">
        <v>0.1</v>
      </c>
      <c r="G19">
        <v>1</v>
      </c>
      <c r="H19">
        <f t="shared" si="0"/>
        <v>1</v>
      </c>
      <c r="I19" s="18"/>
      <c r="J19" t="s">
        <v>18</v>
      </c>
      <c r="K19" t="s">
        <v>46</v>
      </c>
      <c r="L19" s="9">
        <v>1</v>
      </c>
      <c r="M19">
        <f>F61</f>
        <v>1.08</v>
      </c>
      <c r="N19">
        <v>10</v>
      </c>
      <c r="O19">
        <f t="shared" si="1"/>
        <v>3333.333333333333</v>
      </c>
      <c r="P19">
        <f t="shared" si="2"/>
        <v>13.898542584925998</v>
      </c>
      <c r="Q19">
        <f t="shared" si="3"/>
        <v>3.6000000000000005</v>
      </c>
      <c r="R19">
        <f t="shared" si="4"/>
        <v>10.823161565750707</v>
      </c>
      <c r="S19">
        <v>1</v>
      </c>
      <c r="T19">
        <f t="shared" si="5"/>
        <v>2.8571428571428571E-2</v>
      </c>
      <c r="U19">
        <f t="shared" si="6"/>
        <v>1.4285714285714286</v>
      </c>
      <c r="V19">
        <f t="shared" si="7"/>
        <v>29.225656598423427</v>
      </c>
    </row>
    <row r="20" spans="1:22">
      <c r="A20" t="s">
        <v>18</v>
      </c>
      <c r="B20" t="s">
        <v>82</v>
      </c>
      <c r="C20">
        <v>4</v>
      </c>
      <c r="D20">
        <v>2</v>
      </c>
      <c r="E20" t="s">
        <v>85</v>
      </c>
      <c r="F20">
        <v>0.28000000000000003</v>
      </c>
      <c r="G20">
        <v>0.62</v>
      </c>
      <c r="H20">
        <f t="shared" si="0"/>
        <v>1.6129032258064517</v>
      </c>
      <c r="I20" s="18"/>
      <c r="J20" t="s">
        <v>18</v>
      </c>
      <c r="K20" t="s">
        <v>94</v>
      </c>
      <c r="L20" s="9">
        <v>1</v>
      </c>
      <c r="M20">
        <f>F62</f>
        <v>0.2</v>
      </c>
      <c r="N20">
        <v>5.5555555555555554</v>
      </c>
      <c r="O20">
        <f t="shared" si="1"/>
        <v>1851.8518518518517</v>
      </c>
      <c r="P20">
        <f t="shared" si="2"/>
        <v>7.721412547181111</v>
      </c>
      <c r="Q20">
        <f t="shared" si="3"/>
        <v>0.66666666666666674</v>
      </c>
      <c r="R20">
        <f t="shared" si="4"/>
        <v>2.0042891788427237</v>
      </c>
      <c r="S20">
        <v>1</v>
      </c>
      <c r="T20">
        <f t="shared" si="5"/>
        <v>2.8571428571428571E-2</v>
      </c>
      <c r="U20">
        <f t="shared" si="6"/>
        <v>1.4285714285714286</v>
      </c>
      <c r="V20">
        <f t="shared" si="7"/>
        <v>16.871396522933651</v>
      </c>
    </row>
    <row r="21" spans="1:22">
      <c r="A21" t="s">
        <v>18</v>
      </c>
      <c r="B21" t="s">
        <v>82</v>
      </c>
      <c r="C21">
        <v>4</v>
      </c>
      <c r="D21">
        <v>2</v>
      </c>
      <c r="E21" t="s">
        <v>85</v>
      </c>
      <c r="F21">
        <v>0.5</v>
      </c>
      <c r="G21">
        <v>1.6</v>
      </c>
      <c r="H21">
        <f t="shared" si="0"/>
        <v>0.625</v>
      </c>
      <c r="I21" s="18"/>
      <c r="J21" t="s">
        <v>18</v>
      </c>
      <c r="K21" t="s">
        <v>95</v>
      </c>
      <c r="L21" s="9">
        <v>2</v>
      </c>
      <c r="M21">
        <f>SUM(F63:F64)/2</f>
        <v>0.03</v>
      </c>
      <c r="N21">
        <f>SUM(H63:H64)/2</f>
        <v>4.2361111111111107</v>
      </c>
      <c r="O21">
        <f t="shared" si="1"/>
        <v>1412.0370370370367</v>
      </c>
      <c r="P21">
        <f t="shared" si="2"/>
        <v>5.8875770672255969</v>
      </c>
      <c r="Q21">
        <f t="shared" si="3"/>
        <v>0.1</v>
      </c>
      <c r="R21">
        <f t="shared" si="4"/>
        <v>0.30064337682640851</v>
      </c>
      <c r="S21">
        <v>2</v>
      </c>
      <c r="T21">
        <f t="shared" si="5"/>
        <v>5.7142857142857141E-2</v>
      </c>
      <c r="U21">
        <f t="shared" si="6"/>
        <v>2.8571428571428572</v>
      </c>
      <c r="V21">
        <f t="shared" si="7"/>
        <v>14.63229699159405</v>
      </c>
    </row>
    <row r="22" spans="1:22">
      <c r="A22" t="s">
        <v>18</v>
      </c>
      <c r="B22" t="s">
        <v>82</v>
      </c>
      <c r="C22">
        <v>6</v>
      </c>
      <c r="D22">
        <v>3</v>
      </c>
      <c r="E22" t="s">
        <v>85</v>
      </c>
      <c r="F22">
        <v>0.1</v>
      </c>
      <c r="G22">
        <v>0.35</v>
      </c>
      <c r="H22">
        <f t="shared" si="0"/>
        <v>2.8571428571428572</v>
      </c>
      <c r="I22" s="18"/>
      <c r="J22" t="s">
        <v>18</v>
      </c>
      <c r="K22" t="s">
        <v>96</v>
      </c>
      <c r="L22" s="9">
        <v>1</v>
      </c>
      <c r="M22">
        <f>SUM(F65)</f>
        <v>0.06</v>
      </c>
      <c r="N22">
        <v>7.6923076923076916</v>
      </c>
      <c r="O22">
        <f t="shared" ref="O22:O31" si="8">10000/30*N22</f>
        <v>2564.1025641025635</v>
      </c>
      <c r="P22">
        <f t="shared" ref="P22:P31" si="9">O22/23983.33*100</f>
        <v>10.69118660378923</v>
      </c>
      <c r="Q22">
        <f t="shared" ref="Q22:Q31" si="10">M22/30*100</f>
        <v>0.2</v>
      </c>
      <c r="R22">
        <f t="shared" ref="R22:R32" si="11">Q22/33.262*100</f>
        <v>0.60128675365281703</v>
      </c>
      <c r="S22">
        <v>1</v>
      </c>
      <c r="T22">
        <f t="shared" ref="T22:T31" si="12">S22/35</f>
        <v>2.8571428571428571E-2</v>
      </c>
      <c r="U22">
        <f t="shared" ref="U22:U32" si="13">T22/2*100</f>
        <v>1.4285714285714286</v>
      </c>
      <c r="V22">
        <f t="shared" ref="V22:V32" si="14">U22+P22+P22</f>
        <v>22.810944636149891</v>
      </c>
    </row>
    <row r="23" spans="1:22">
      <c r="A23" t="s">
        <v>18</v>
      </c>
      <c r="B23" t="s">
        <v>82</v>
      </c>
      <c r="C23">
        <v>1</v>
      </c>
      <c r="D23">
        <v>4</v>
      </c>
      <c r="E23" t="s">
        <v>86</v>
      </c>
      <c r="F23">
        <v>0.28999999999999998</v>
      </c>
      <c r="G23">
        <v>0.2</v>
      </c>
      <c r="H23">
        <f t="shared" si="0"/>
        <v>5</v>
      </c>
      <c r="I23" s="18"/>
      <c r="J23" t="s">
        <v>18</v>
      </c>
      <c r="K23" t="s">
        <v>97</v>
      </c>
      <c r="L23" s="9">
        <v>1</v>
      </c>
      <c r="M23">
        <f>F66</f>
        <v>0.27</v>
      </c>
      <c r="N23">
        <v>0.51282051282051289</v>
      </c>
      <c r="O23">
        <f t="shared" si="8"/>
        <v>170.94017094017096</v>
      </c>
      <c r="P23">
        <f t="shared" si="9"/>
        <v>0.71274577358594882</v>
      </c>
      <c r="Q23">
        <f t="shared" si="10"/>
        <v>0.90000000000000013</v>
      </c>
      <c r="R23">
        <f t="shared" si="11"/>
        <v>2.7057903914376769</v>
      </c>
      <c r="S23">
        <v>1</v>
      </c>
      <c r="T23">
        <f t="shared" si="12"/>
        <v>2.8571428571428571E-2</v>
      </c>
      <c r="U23">
        <f t="shared" si="13"/>
        <v>1.4285714285714286</v>
      </c>
      <c r="V23">
        <f t="shared" si="14"/>
        <v>2.854062975743326</v>
      </c>
    </row>
    <row r="24" spans="1:22">
      <c r="A24" t="s">
        <v>18</v>
      </c>
      <c r="B24" t="s">
        <v>82</v>
      </c>
      <c r="C24">
        <v>2</v>
      </c>
      <c r="D24">
        <v>1</v>
      </c>
      <c r="E24" t="s">
        <v>86</v>
      </c>
      <c r="F24">
        <v>0.1</v>
      </c>
      <c r="G24">
        <v>0.16</v>
      </c>
      <c r="H24">
        <f t="shared" si="0"/>
        <v>6.25</v>
      </c>
      <c r="I24" s="18"/>
      <c r="J24" t="s">
        <v>18</v>
      </c>
      <c r="K24" t="s">
        <v>98</v>
      </c>
      <c r="L24" s="9">
        <v>1</v>
      </c>
      <c r="M24">
        <f>F67</f>
        <v>0.2</v>
      </c>
      <c r="N24">
        <v>1.5384615384615383</v>
      </c>
      <c r="O24">
        <f t="shared" si="8"/>
        <v>512.8205128205127</v>
      </c>
      <c r="P24">
        <f t="shared" si="9"/>
        <v>2.1382373207578458</v>
      </c>
      <c r="Q24">
        <f t="shared" si="10"/>
        <v>0.66666666666666674</v>
      </c>
      <c r="R24">
        <f t="shared" si="11"/>
        <v>2.0042891788427237</v>
      </c>
      <c r="S24">
        <v>1</v>
      </c>
      <c r="T24">
        <f t="shared" si="12"/>
        <v>2.8571428571428571E-2</v>
      </c>
      <c r="U24">
        <f t="shared" si="13"/>
        <v>1.4285714285714286</v>
      </c>
      <c r="V24">
        <f t="shared" si="14"/>
        <v>5.7050460700871195</v>
      </c>
    </row>
    <row r="25" spans="1:22">
      <c r="A25" t="s">
        <v>18</v>
      </c>
      <c r="B25" t="s">
        <v>82</v>
      </c>
      <c r="C25">
        <v>3</v>
      </c>
      <c r="D25">
        <v>1</v>
      </c>
      <c r="E25" t="s">
        <v>86</v>
      </c>
      <c r="F25">
        <v>0.04</v>
      </c>
      <c r="G25">
        <v>0.22</v>
      </c>
      <c r="H25">
        <f t="shared" si="0"/>
        <v>4.5454545454545459</v>
      </c>
      <c r="I25" s="18"/>
      <c r="J25" t="s">
        <v>18</v>
      </c>
      <c r="K25" t="s">
        <v>99</v>
      </c>
      <c r="L25" s="9">
        <v>2</v>
      </c>
      <c r="M25">
        <f>SUM(F68:F69)/2</f>
        <v>0.51</v>
      </c>
      <c r="N25">
        <f>SUM(H68:H69)/2</f>
        <v>2.5210084033613445</v>
      </c>
      <c r="O25">
        <f t="shared" si="8"/>
        <v>840.33613445378148</v>
      </c>
      <c r="P25">
        <f t="shared" si="9"/>
        <v>3.503834265107395</v>
      </c>
      <c r="Q25">
        <f t="shared" si="10"/>
        <v>1.7000000000000002</v>
      </c>
      <c r="R25">
        <f t="shared" si="11"/>
        <v>5.1109374060489454</v>
      </c>
      <c r="S25">
        <v>1</v>
      </c>
      <c r="T25">
        <f t="shared" si="12"/>
        <v>2.8571428571428571E-2</v>
      </c>
      <c r="U25">
        <f t="shared" si="13"/>
        <v>1.4285714285714286</v>
      </c>
      <c r="V25">
        <f t="shared" si="14"/>
        <v>8.4362399587862189</v>
      </c>
    </row>
    <row r="26" spans="1:22">
      <c r="A26" t="s">
        <v>18</v>
      </c>
      <c r="B26" t="s">
        <v>82</v>
      </c>
      <c r="C26">
        <v>3</v>
      </c>
      <c r="D26">
        <v>1</v>
      </c>
      <c r="E26" t="s">
        <v>86</v>
      </c>
      <c r="F26">
        <v>0.4</v>
      </c>
      <c r="G26">
        <v>0.37</v>
      </c>
      <c r="H26">
        <f t="shared" si="0"/>
        <v>2.7027027027027026</v>
      </c>
      <c r="I26" s="18"/>
      <c r="J26" t="s">
        <v>18</v>
      </c>
      <c r="K26" s="1" t="s">
        <v>100</v>
      </c>
      <c r="L26" s="19">
        <v>1</v>
      </c>
      <c r="M26">
        <f>F70</f>
        <v>0.7</v>
      </c>
      <c r="N26">
        <v>0.48780487804878053</v>
      </c>
      <c r="O26">
        <f t="shared" si="8"/>
        <v>162.60162601626016</v>
      </c>
      <c r="P26">
        <f t="shared" si="9"/>
        <v>0.67797768706956096</v>
      </c>
      <c r="Q26">
        <f t="shared" si="10"/>
        <v>2.333333333333333</v>
      </c>
      <c r="R26">
        <f t="shared" si="11"/>
        <v>7.0150121259495313</v>
      </c>
      <c r="S26">
        <v>1</v>
      </c>
      <c r="T26">
        <f t="shared" si="12"/>
        <v>2.8571428571428571E-2</v>
      </c>
      <c r="U26">
        <f t="shared" si="13"/>
        <v>1.4285714285714286</v>
      </c>
      <c r="V26">
        <f t="shared" si="14"/>
        <v>2.7845268027105505</v>
      </c>
    </row>
    <row r="27" spans="1:22">
      <c r="A27" t="s">
        <v>18</v>
      </c>
      <c r="B27" t="s">
        <v>82</v>
      </c>
      <c r="C27">
        <v>3</v>
      </c>
      <c r="D27">
        <v>2</v>
      </c>
      <c r="E27" t="s">
        <v>86</v>
      </c>
      <c r="F27">
        <v>0.3</v>
      </c>
      <c r="G27">
        <v>0.42</v>
      </c>
      <c r="H27">
        <f t="shared" si="0"/>
        <v>2.3809523809523809</v>
      </c>
      <c r="I27" s="18"/>
      <c r="J27" t="s">
        <v>18</v>
      </c>
      <c r="K27" s="1" t="s">
        <v>40</v>
      </c>
      <c r="L27" s="19">
        <v>1</v>
      </c>
      <c r="M27">
        <f>F71</f>
        <v>0.45</v>
      </c>
      <c r="N27">
        <v>0.4</v>
      </c>
      <c r="O27">
        <f t="shared" si="8"/>
        <v>133.33333333333334</v>
      </c>
      <c r="P27">
        <f t="shared" si="9"/>
        <v>0.55594170339704008</v>
      </c>
      <c r="Q27">
        <f t="shared" si="10"/>
        <v>1.5000000000000002</v>
      </c>
      <c r="R27">
        <f t="shared" si="11"/>
        <v>4.5096506523961288</v>
      </c>
      <c r="S27">
        <v>1</v>
      </c>
      <c r="T27">
        <f t="shared" si="12"/>
        <v>2.8571428571428571E-2</v>
      </c>
      <c r="U27">
        <f t="shared" si="13"/>
        <v>1.4285714285714286</v>
      </c>
      <c r="V27">
        <f t="shared" si="14"/>
        <v>2.5404548353655088</v>
      </c>
    </row>
    <row r="28" spans="1:22">
      <c r="A28" t="s">
        <v>18</v>
      </c>
      <c r="B28" t="s">
        <v>82</v>
      </c>
      <c r="C28">
        <v>3</v>
      </c>
      <c r="D28">
        <v>2</v>
      </c>
      <c r="E28" t="s">
        <v>86</v>
      </c>
      <c r="F28">
        <v>0.06</v>
      </c>
      <c r="G28">
        <v>0.2</v>
      </c>
      <c r="H28">
        <f t="shared" si="0"/>
        <v>5</v>
      </c>
      <c r="I28" s="18"/>
      <c r="J28" t="s">
        <v>18</v>
      </c>
      <c r="K28" s="1" t="s">
        <v>34</v>
      </c>
      <c r="L28" s="19">
        <v>6</v>
      </c>
      <c r="M28">
        <f>SUM(F72:F77)/6</f>
        <v>0.74333333333333329</v>
      </c>
      <c r="N28">
        <f>SUM(H72:H77)/6</f>
        <v>0.97765064040449756</v>
      </c>
      <c r="O28">
        <f t="shared" si="8"/>
        <v>325.88354680149916</v>
      </c>
      <c r="P28">
        <f t="shared" si="9"/>
        <v>1.3587919058842084</v>
      </c>
      <c r="Q28">
        <f t="shared" si="10"/>
        <v>2.4777777777777779</v>
      </c>
      <c r="R28">
        <f t="shared" si="11"/>
        <v>7.4492747813654558</v>
      </c>
      <c r="S28">
        <v>4</v>
      </c>
      <c r="T28">
        <f t="shared" si="12"/>
        <v>0.11428571428571428</v>
      </c>
      <c r="U28">
        <f t="shared" si="13"/>
        <v>5.7142857142857144</v>
      </c>
      <c r="V28">
        <f t="shared" si="14"/>
        <v>8.4318695260541308</v>
      </c>
    </row>
    <row r="29" spans="1:22">
      <c r="A29" t="s">
        <v>18</v>
      </c>
      <c r="B29" t="s">
        <v>82</v>
      </c>
      <c r="C29">
        <v>3</v>
      </c>
      <c r="D29">
        <v>3</v>
      </c>
      <c r="E29" t="s">
        <v>86</v>
      </c>
      <c r="F29">
        <v>0.4</v>
      </c>
      <c r="G29">
        <v>0.28000000000000003</v>
      </c>
      <c r="H29">
        <f t="shared" si="0"/>
        <v>3.5714285714285712</v>
      </c>
      <c r="I29" s="18"/>
      <c r="J29" t="s">
        <v>18</v>
      </c>
      <c r="K29" s="1" t="s">
        <v>41</v>
      </c>
      <c r="L29" s="19">
        <v>18</v>
      </c>
      <c r="M29">
        <f>SUM(F78:F95)/18</f>
        <v>0.32777777777777772</v>
      </c>
      <c r="N29">
        <f>SUM(H78:H95)/18</f>
        <v>1.7007015866473252</v>
      </c>
      <c r="O29">
        <f t="shared" si="8"/>
        <v>566.90052888244168</v>
      </c>
      <c r="P29">
        <f t="shared" si="9"/>
        <v>2.3637273426269068</v>
      </c>
      <c r="Q29">
        <f t="shared" si="10"/>
        <v>1.0925925925925923</v>
      </c>
      <c r="R29">
        <f t="shared" si="11"/>
        <v>3.2848072653255742</v>
      </c>
      <c r="S29">
        <v>10</v>
      </c>
      <c r="T29">
        <f t="shared" si="12"/>
        <v>0.2857142857142857</v>
      </c>
      <c r="U29">
        <f t="shared" si="13"/>
        <v>14.285714285714285</v>
      </c>
      <c r="V29">
        <f t="shared" si="14"/>
        <v>19.013168970968096</v>
      </c>
    </row>
    <row r="30" spans="1:22">
      <c r="A30" t="s">
        <v>18</v>
      </c>
      <c r="B30" t="s">
        <v>82</v>
      </c>
      <c r="C30">
        <v>3</v>
      </c>
      <c r="D30">
        <v>4</v>
      </c>
      <c r="E30" t="s">
        <v>86</v>
      </c>
      <c r="F30">
        <v>0.2</v>
      </c>
      <c r="G30">
        <v>0.4</v>
      </c>
      <c r="H30">
        <f t="shared" si="0"/>
        <v>2.5</v>
      </c>
      <c r="I30" s="18"/>
      <c r="J30" t="s">
        <v>18</v>
      </c>
      <c r="K30" s="1" t="s">
        <v>101</v>
      </c>
      <c r="L30" s="19">
        <v>2</v>
      </c>
      <c r="M30">
        <f>SUM(F96:F97)/2</f>
        <v>0.2</v>
      </c>
      <c r="N30">
        <f>SUM(H96:H97)/2</f>
        <v>1.7876344086021505</v>
      </c>
      <c r="O30">
        <f t="shared" si="8"/>
        <v>595.87813620071677</v>
      </c>
      <c r="P30">
        <f t="shared" si="9"/>
        <v>2.4845512954235991</v>
      </c>
      <c r="Q30">
        <f t="shared" si="10"/>
        <v>0.66666666666666674</v>
      </c>
      <c r="R30">
        <f t="shared" si="11"/>
        <v>2.0042891788427237</v>
      </c>
      <c r="S30">
        <v>2</v>
      </c>
      <c r="T30">
        <f t="shared" si="12"/>
        <v>5.7142857142857141E-2</v>
      </c>
      <c r="U30">
        <f t="shared" si="13"/>
        <v>2.8571428571428572</v>
      </c>
      <c r="V30">
        <f t="shared" si="14"/>
        <v>7.8262454479900549</v>
      </c>
    </row>
    <row r="31" spans="1:22">
      <c r="A31" t="s">
        <v>18</v>
      </c>
      <c r="B31" t="s">
        <v>82</v>
      </c>
      <c r="C31">
        <v>5</v>
      </c>
      <c r="D31">
        <v>1</v>
      </c>
      <c r="E31" t="s">
        <v>86</v>
      </c>
      <c r="F31">
        <v>0.15</v>
      </c>
      <c r="G31">
        <v>0.27</v>
      </c>
      <c r="H31">
        <f t="shared" si="0"/>
        <v>3.7037037037037033</v>
      </c>
      <c r="I31" s="18"/>
      <c r="J31" t="s">
        <v>18</v>
      </c>
      <c r="K31" s="1" t="s">
        <v>102</v>
      </c>
      <c r="L31" s="19">
        <v>1</v>
      </c>
      <c r="M31">
        <f>F98</f>
        <v>0.45</v>
      </c>
      <c r="N31">
        <f>H98</f>
        <v>1.1111111111111112</v>
      </c>
      <c r="O31">
        <f t="shared" si="8"/>
        <v>370.37037037037038</v>
      </c>
      <c r="P31">
        <f t="shared" si="9"/>
        <v>1.5442825094362223</v>
      </c>
      <c r="Q31">
        <f t="shared" si="10"/>
        <v>1.5000000000000002</v>
      </c>
      <c r="R31">
        <f t="shared" si="11"/>
        <v>4.5096506523961288</v>
      </c>
      <c r="S31">
        <v>1</v>
      </c>
      <c r="T31">
        <f t="shared" si="12"/>
        <v>2.8571428571428571E-2</v>
      </c>
      <c r="U31">
        <f t="shared" si="13"/>
        <v>1.4285714285714286</v>
      </c>
      <c r="V31">
        <f t="shared" si="14"/>
        <v>4.5171364474438729</v>
      </c>
    </row>
    <row r="32" spans="1:22">
      <c r="A32" t="s">
        <v>18</v>
      </c>
      <c r="B32" t="s">
        <v>82</v>
      </c>
      <c r="C32">
        <v>5</v>
      </c>
      <c r="D32">
        <v>2</v>
      </c>
      <c r="E32" t="s">
        <v>86</v>
      </c>
      <c r="F32">
        <v>0.05</v>
      </c>
      <c r="G32">
        <v>1.1000000000000001</v>
      </c>
      <c r="H32">
        <f t="shared" si="0"/>
        <v>0.90909090909090906</v>
      </c>
      <c r="I32" s="18"/>
      <c r="J32" t="s">
        <v>154</v>
      </c>
      <c r="L32" s="9">
        <f>SUM(L5:L31)</f>
        <v>94</v>
      </c>
      <c r="M32">
        <f>SUM(M5:M31)</f>
        <v>9.9787968253968238</v>
      </c>
      <c r="O32">
        <f>SUM(O5:O31)</f>
        <v>23983.339675696639</v>
      </c>
      <c r="P32">
        <f>O32/23983.33*100</f>
        <v>100.00004034342453</v>
      </c>
      <c r="Q32">
        <f>SUM(Q5:Q31)</f>
        <v>33.262656084656086</v>
      </c>
      <c r="R32">
        <f t="shared" si="11"/>
        <v>100.0019724750649</v>
      </c>
      <c r="T32">
        <f>SUM(T5:T31)</f>
        <v>1.9999999999999984</v>
      </c>
      <c r="U32">
        <f t="shared" si="13"/>
        <v>99.999999999999929</v>
      </c>
      <c r="V32">
        <f t="shared" si="14"/>
        <v>300.000080686849</v>
      </c>
    </row>
    <row r="33" spans="1:12">
      <c r="A33" t="s">
        <v>18</v>
      </c>
      <c r="B33" t="s">
        <v>82</v>
      </c>
      <c r="C33">
        <v>5</v>
      </c>
      <c r="D33">
        <v>3</v>
      </c>
      <c r="E33" t="s">
        <v>86</v>
      </c>
      <c r="F33">
        <v>0.2</v>
      </c>
      <c r="G33">
        <v>3.1</v>
      </c>
      <c r="H33">
        <f t="shared" si="0"/>
        <v>0.32258064516129031</v>
      </c>
      <c r="I33" s="18"/>
    </row>
    <row r="34" spans="1:12">
      <c r="A34" t="s">
        <v>18</v>
      </c>
      <c r="B34" t="s">
        <v>82</v>
      </c>
      <c r="C34">
        <v>5</v>
      </c>
      <c r="D34">
        <v>3</v>
      </c>
      <c r="E34" t="s">
        <v>86</v>
      </c>
      <c r="F34">
        <v>0.1</v>
      </c>
      <c r="G34">
        <v>0.3</v>
      </c>
      <c r="H34">
        <f t="shared" si="0"/>
        <v>3.3333333333333335</v>
      </c>
      <c r="I34" s="18"/>
    </row>
    <row r="35" spans="1:12">
      <c r="A35" t="s">
        <v>18</v>
      </c>
      <c r="B35" t="s">
        <v>82</v>
      </c>
      <c r="C35">
        <v>5</v>
      </c>
      <c r="D35">
        <v>4</v>
      </c>
      <c r="E35" t="s">
        <v>86</v>
      </c>
      <c r="F35">
        <v>0.05</v>
      </c>
      <c r="G35">
        <v>0.25</v>
      </c>
      <c r="H35">
        <f t="shared" si="0"/>
        <v>4</v>
      </c>
      <c r="I35" s="18"/>
    </row>
    <row r="36" spans="1:12">
      <c r="A36" t="s">
        <v>18</v>
      </c>
      <c r="B36" t="s">
        <v>82</v>
      </c>
      <c r="C36">
        <v>5</v>
      </c>
      <c r="D36">
        <v>5</v>
      </c>
      <c r="E36" t="s">
        <v>86</v>
      </c>
      <c r="F36">
        <v>0.2</v>
      </c>
      <c r="G36">
        <v>0.4</v>
      </c>
      <c r="H36">
        <f t="shared" si="0"/>
        <v>2.5</v>
      </c>
      <c r="I36" s="18"/>
    </row>
    <row r="37" spans="1:12">
      <c r="A37" t="s">
        <v>18</v>
      </c>
      <c r="B37" t="s">
        <v>82</v>
      </c>
      <c r="C37">
        <v>5</v>
      </c>
      <c r="D37">
        <v>5</v>
      </c>
      <c r="E37" t="s">
        <v>86</v>
      </c>
      <c r="F37">
        <v>0.12</v>
      </c>
      <c r="G37">
        <v>0.3</v>
      </c>
      <c r="H37">
        <f t="shared" si="0"/>
        <v>3.3333333333333335</v>
      </c>
      <c r="I37" s="18"/>
    </row>
    <row r="38" spans="1:12">
      <c r="A38" t="s">
        <v>18</v>
      </c>
      <c r="B38" t="s">
        <v>82</v>
      </c>
      <c r="C38">
        <v>5</v>
      </c>
      <c r="D38">
        <v>5</v>
      </c>
      <c r="E38" t="s">
        <v>86</v>
      </c>
      <c r="F38">
        <v>0.05</v>
      </c>
      <c r="G38">
        <v>0.3</v>
      </c>
      <c r="H38">
        <f t="shared" si="0"/>
        <v>3.3333333333333335</v>
      </c>
      <c r="I38" s="18"/>
    </row>
    <row r="39" spans="1:12">
      <c r="A39" t="s">
        <v>18</v>
      </c>
      <c r="B39" t="s">
        <v>82</v>
      </c>
      <c r="C39">
        <v>5</v>
      </c>
      <c r="D39">
        <v>5</v>
      </c>
      <c r="E39" t="s">
        <v>86</v>
      </c>
      <c r="F39">
        <v>0.15</v>
      </c>
      <c r="G39">
        <v>0.5</v>
      </c>
      <c r="H39">
        <f t="shared" si="0"/>
        <v>2</v>
      </c>
      <c r="I39" s="18"/>
    </row>
    <row r="40" spans="1:12">
      <c r="A40" t="s">
        <v>18</v>
      </c>
      <c r="B40" t="s">
        <v>82</v>
      </c>
      <c r="C40">
        <v>5</v>
      </c>
      <c r="D40">
        <v>5</v>
      </c>
      <c r="E40" t="s">
        <v>86</v>
      </c>
      <c r="F40">
        <v>0.1</v>
      </c>
      <c r="G40">
        <v>0.13</v>
      </c>
      <c r="H40">
        <f t="shared" si="0"/>
        <v>7.6923076923076916</v>
      </c>
      <c r="I40" s="18"/>
      <c r="K40" s="1"/>
      <c r="L40" s="19"/>
    </row>
    <row r="41" spans="1:12">
      <c r="A41" t="s">
        <v>18</v>
      </c>
      <c r="B41" t="s">
        <v>82</v>
      </c>
      <c r="C41">
        <v>6</v>
      </c>
      <c r="D41">
        <v>1</v>
      </c>
      <c r="E41" t="s">
        <v>86</v>
      </c>
      <c r="F41">
        <v>0.1</v>
      </c>
      <c r="G41">
        <v>0.18</v>
      </c>
      <c r="H41">
        <f t="shared" si="0"/>
        <v>5.5555555555555554</v>
      </c>
      <c r="I41" s="18"/>
    </row>
    <row r="42" spans="1:12">
      <c r="A42" t="s">
        <v>18</v>
      </c>
      <c r="B42" t="s">
        <v>82</v>
      </c>
      <c r="C42">
        <v>6</v>
      </c>
      <c r="D42">
        <v>2</v>
      </c>
      <c r="E42" t="s">
        <v>86</v>
      </c>
      <c r="F42">
        <v>0.2</v>
      </c>
      <c r="G42">
        <v>0.3</v>
      </c>
      <c r="H42">
        <f t="shared" si="0"/>
        <v>3.3333333333333335</v>
      </c>
      <c r="I42" s="18"/>
    </row>
    <row r="43" spans="1:12">
      <c r="A43" t="s">
        <v>18</v>
      </c>
      <c r="B43" t="s">
        <v>82</v>
      </c>
      <c r="C43">
        <v>6</v>
      </c>
      <c r="D43">
        <v>5</v>
      </c>
      <c r="E43" t="s">
        <v>86</v>
      </c>
      <c r="F43">
        <v>0.2</v>
      </c>
      <c r="G43">
        <v>0.11</v>
      </c>
      <c r="H43">
        <f t="shared" si="0"/>
        <v>9.0909090909090917</v>
      </c>
      <c r="I43" s="18"/>
    </row>
    <row r="44" spans="1:12">
      <c r="A44" t="s">
        <v>18</v>
      </c>
      <c r="B44" t="s">
        <v>82</v>
      </c>
      <c r="C44">
        <v>7</v>
      </c>
      <c r="D44">
        <v>1</v>
      </c>
      <c r="E44" t="s">
        <v>86</v>
      </c>
      <c r="F44">
        <v>0.1</v>
      </c>
      <c r="G44">
        <v>0.4</v>
      </c>
      <c r="H44">
        <f t="shared" si="0"/>
        <v>2.5</v>
      </c>
      <c r="I44" s="18"/>
    </row>
    <row r="45" spans="1:12">
      <c r="A45" t="s">
        <v>18</v>
      </c>
      <c r="B45" t="s">
        <v>82</v>
      </c>
      <c r="C45">
        <v>7</v>
      </c>
      <c r="D45">
        <v>4</v>
      </c>
      <c r="E45" t="s">
        <v>86</v>
      </c>
      <c r="F45">
        <v>0.15</v>
      </c>
      <c r="G45">
        <v>0.35</v>
      </c>
      <c r="H45">
        <f t="shared" si="0"/>
        <v>2.8571428571428572</v>
      </c>
      <c r="I45" s="18"/>
    </row>
    <row r="46" spans="1:12">
      <c r="A46" t="s">
        <v>18</v>
      </c>
      <c r="B46" t="s">
        <v>82</v>
      </c>
      <c r="C46">
        <v>7</v>
      </c>
      <c r="D46">
        <v>4</v>
      </c>
      <c r="E46" t="s">
        <v>86</v>
      </c>
      <c r="F46">
        <v>0.4</v>
      </c>
      <c r="G46">
        <v>0.43</v>
      </c>
      <c r="H46">
        <f t="shared" si="0"/>
        <v>2.3255813953488373</v>
      </c>
      <c r="I46" s="18"/>
    </row>
    <row r="47" spans="1:12">
      <c r="A47" t="s">
        <v>18</v>
      </c>
      <c r="B47" t="s">
        <v>82</v>
      </c>
      <c r="C47">
        <v>7</v>
      </c>
      <c r="D47">
        <v>5</v>
      </c>
      <c r="E47" t="s">
        <v>86</v>
      </c>
      <c r="F47">
        <v>0.1</v>
      </c>
      <c r="G47">
        <v>0.19</v>
      </c>
      <c r="H47">
        <f t="shared" si="0"/>
        <v>5.2631578947368425</v>
      </c>
      <c r="I47" s="18"/>
      <c r="K47" s="1"/>
      <c r="L47" s="19"/>
    </row>
    <row r="48" spans="1:12">
      <c r="A48" t="s">
        <v>18</v>
      </c>
      <c r="B48" t="s">
        <v>82</v>
      </c>
      <c r="C48">
        <v>3</v>
      </c>
      <c r="D48">
        <v>3</v>
      </c>
      <c r="E48" s="1" t="s">
        <v>87</v>
      </c>
      <c r="F48">
        <v>7.0000000000000007E-2</v>
      </c>
      <c r="G48">
        <v>0.12</v>
      </c>
      <c r="H48">
        <f t="shared" si="0"/>
        <v>8.3333333333333339</v>
      </c>
      <c r="I48" s="18"/>
    </row>
    <row r="49" spans="1:9">
      <c r="A49" t="s">
        <v>18</v>
      </c>
      <c r="B49" t="s">
        <v>82</v>
      </c>
      <c r="C49">
        <v>1</v>
      </c>
      <c r="D49">
        <v>6</v>
      </c>
      <c r="E49" s="1" t="s">
        <v>88</v>
      </c>
      <c r="F49">
        <v>0.23</v>
      </c>
      <c r="G49">
        <v>0.28000000000000003</v>
      </c>
      <c r="H49">
        <f t="shared" si="0"/>
        <v>3.5714285714285712</v>
      </c>
      <c r="I49" s="18"/>
    </row>
    <row r="50" spans="1:9">
      <c r="A50" t="s">
        <v>18</v>
      </c>
      <c r="B50" t="s">
        <v>82</v>
      </c>
      <c r="C50">
        <v>4</v>
      </c>
      <c r="D50">
        <v>5</v>
      </c>
      <c r="E50" t="s">
        <v>89</v>
      </c>
      <c r="F50">
        <v>0.3</v>
      </c>
      <c r="G50">
        <v>0.62</v>
      </c>
      <c r="H50">
        <f t="shared" si="0"/>
        <v>1.6129032258064517</v>
      </c>
      <c r="I50" s="18"/>
    </row>
    <row r="51" spans="1:9">
      <c r="A51" t="s">
        <v>18</v>
      </c>
      <c r="B51" t="s">
        <v>82</v>
      </c>
      <c r="C51">
        <v>2</v>
      </c>
      <c r="D51">
        <v>1</v>
      </c>
      <c r="E51" s="1" t="s">
        <v>90</v>
      </c>
      <c r="F51">
        <v>0.42</v>
      </c>
      <c r="G51">
        <v>0.44</v>
      </c>
      <c r="H51">
        <f t="shared" si="0"/>
        <v>2.2727272727272729</v>
      </c>
      <c r="I51" s="18"/>
    </row>
    <row r="52" spans="1:9">
      <c r="A52" t="s">
        <v>18</v>
      </c>
      <c r="B52" t="s">
        <v>82</v>
      </c>
      <c r="C52">
        <v>7</v>
      </c>
      <c r="D52">
        <v>5</v>
      </c>
      <c r="E52" s="1" t="s">
        <v>90</v>
      </c>
      <c r="F52">
        <v>0.4</v>
      </c>
      <c r="G52">
        <v>0.7</v>
      </c>
      <c r="H52">
        <f t="shared" si="0"/>
        <v>1.4285714285714286</v>
      </c>
      <c r="I52" s="18"/>
    </row>
    <row r="53" spans="1:9">
      <c r="A53" t="s">
        <v>18</v>
      </c>
      <c r="B53" t="s">
        <v>82</v>
      </c>
      <c r="C53">
        <v>1</v>
      </c>
      <c r="D53">
        <v>6</v>
      </c>
      <c r="E53" s="1" t="s">
        <v>38</v>
      </c>
      <c r="F53">
        <v>0.54</v>
      </c>
      <c r="G53">
        <v>1.45</v>
      </c>
      <c r="H53">
        <f t="shared" si="0"/>
        <v>0.68965517241379315</v>
      </c>
      <c r="I53" s="18"/>
    </row>
    <row r="54" spans="1:9">
      <c r="A54" t="s">
        <v>18</v>
      </c>
      <c r="B54" t="s">
        <v>82</v>
      </c>
      <c r="C54">
        <v>3</v>
      </c>
      <c r="D54">
        <v>5</v>
      </c>
      <c r="E54" s="1" t="s">
        <v>30</v>
      </c>
      <c r="F54">
        <v>0.65</v>
      </c>
      <c r="G54">
        <v>0.79</v>
      </c>
      <c r="H54">
        <f t="shared" si="0"/>
        <v>1.2658227848101264</v>
      </c>
      <c r="I54" s="18"/>
    </row>
    <row r="55" spans="1:9">
      <c r="A55" t="s">
        <v>18</v>
      </c>
      <c r="B55" t="s">
        <v>82</v>
      </c>
      <c r="C55">
        <v>3</v>
      </c>
      <c r="D55">
        <v>5</v>
      </c>
      <c r="E55" s="1" t="s">
        <v>30</v>
      </c>
      <c r="F55">
        <v>0.35</v>
      </c>
      <c r="G55">
        <v>0.85</v>
      </c>
      <c r="H55">
        <f t="shared" si="0"/>
        <v>1.1764705882352942</v>
      </c>
      <c r="I55" s="18"/>
    </row>
    <row r="56" spans="1:9">
      <c r="A56" t="s">
        <v>18</v>
      </c>
      <c r="B56" t="s">
        <v>82</v>
      </c>
      <c r="C56">
        <v>3</v>
      </c>
      <c r="D56">
        <v>1</v>
      </c>
      <c r="E56" t="s">
        <v>91</v>
      </c>
      <c r="F56">
        <v>0.6</v>
      </c>
      <c r="G56">
        <v>1.3</v>
      </c>
      <c r="H56">
        <f t="shared" si="0"/>
        <v>0.76923076923076916</v>
      </c>
      <c r="I56" s="18"/>
    </row>
    <row r="57" spans="1:9">
      <c r="A57" t="s">
        <v>18</v>
      </c>
      <c r="B57" t="s">
        <v>82</v>
      </c>
      <c r="C57">
        <v>3</v>
      </c>
      <c r="D57">
        <v>2</v>
      </c>
      <c r="E57" t="s">
        <v>91</v>
      </c>
      <c r="F57">
        <v>0.4</v>
      </c>
      <c r="G57">
        <v>0.73</v>
      </c>
      <c r="H57">
        <f t="shared" si="0"/>
        <v>1.3698630136986301</v>
      </c>
      <c r="I57" s="18"/>
    </row>
    <row r="58" spans="1:9">
      <c r="A58" t="s">
        <v>18</v>
      </c>
      <c r="B58" t="s">
        <v>82</v>
      </c>
      <c r="C58">
        <v>5</v>
      </c>
      <c r="D58">
        <v>2</v>
      </c>
      <c r="E58" t="s">
        <v>91</v>
      </c>
      <c r="F58">
        <v>0.2</v>
      </c>
      <c r="G58">
        <v>0.86</v>
      </c>
      <c r="H58">
        <f t="shared" si="0"/>
        <v>1.1627906976744187</v>
      </c>
      <c r="I58" s="18"/>
    </row>
    <row r="59" spans="1:9">
      <c r="A59" t="s">
        <v>18</v>
      </c>
      <c r="B59" t="s">
        <v>82</v>
      </c>
      <c r="C59">
        <v>5</v>
      </c>
      <c r="D59">
        <v>2</v>
      </c>
      <c r="E59" t="s">
        <v>92</v>
      </c>
      <c r="F59">
        <v>0.2</v>
      </c>
      <c r="G59">
        <v>0.74</v>
      </c>
      <c r="H59">
        <f t="shared" si="0"/>
        <v>1.3513513513513513</v>
      </c>
      <c r="I59" s="18"/>
    </row>
    <row r="60" spans="1:9">
      <c r="A60" t="s">
        <v>18</v>
      </c>
      <c r="B60" t="s">
        <v>82</v>
      </c>
      <c r="C60">
        <v>5</v>
      </c>
      <c r="D60">
        <v>2</v>
      </c>
      <c r="E60" s="1" t="s">
        <v>93</v>
      </c>
      <c r="F60">
        <v>0.05</v>
      </c>
      <c r="G60">
        <v>0.35</v>
      </c>
      <c r="H60">
        <f t="shared" si="0"/>
        <v>2.8571428571428572</v>
      </c>
      <c r="I60" s="18"/>
    </row>
    <row r="61" spans="1:9">
      <c r="A61" t="s">
        <v>18</v>
      </c>
      <c r="B61" t="s">
        <v>82</v>
      </c>
      <c r="C61">
        <v>5</v>
      </c>
      <c r="D61">
        <v>3</v>
      </c>
      <c r="E61" t="s">
        <v>46</v>
      </c>
      <c r="F61">
        <v>1.08</v>
      </c>
      <c r="G61">
        <v>0.1</v>
      </c>
      <c r="H61">
        <f t="shared" si="0"/>
        <v>10</v>
      </c>
      <c r="I61" s="18"/>
    </row>
    <row r="62" spans="1:9">
      <c r="A62" t="s">
        <v>18</v>
      </c>
      <c r="B62" t="s">
        <v>82</v>
      </c>
      <c r="C62">
        <v>2</v>
      </c>
      <c r="D62">
        <v>1</v>
      </c>
      <c r="E62" t="s">
        <v>94</v>
      </c>
      <c r="F62">
        <v>0.2</v>
      </c>
      <c r="G62">
        <v>0.18</v>
      </c>
      <c r="H62">
        <f t="shared" si="0"/>
        <v>5.5555555555555554</v>
      </c>
      <c r="I62" s="18"/>
    </row>
    <row r="63" spans="1:9">
      <c r="A63" t="s">
        <v>18</v>
      </c>
      <c r="B63" t="s">
        <v>82</v>
      </c>
      <c r="C63">
        <v>2</v>
      </c>
      <c r="D63">
        <v>1</v>
      </c>
      <c r="E63" t="s">
        <v>95</v>
      </c>
      <c r="F63">
        <v>0.03</v>
      </c>
      <c r="G63">
        <v>0.16</v>
      </c>
      <c r="H63">
        <f t="shared" si="0"/>
        <v>6.25</v>
      </c>
      <c r="I63" s="18"/>
    </row>
    <row r="64" spans="1:9">
      <c r="A64" t="s">
        <v>18</v>
      </c>
      <c r="B64" t="s">
        <v>82</v>
      </c>
      <c r="C64">
        <v>2</v>
      </c>
      <c r="D64">
        <v>2</v>
      </c>
      <c r="E64" t="s">
        <v>95</v>
      </c>
      <c r="F64">
        <v>0.03</v>
      </c>
      <c r="G64">
        <v>0.45</v>
      </c>
      <c r="H64">
        <f t="shared" si="0"/>
        <v>2.2222222222222223</v>
      </c>
      <c r="I64" s="18"/>
    </row>
    <row r="65" spans="1:12">
      <c r="A65" t="s">
        <v>18</v>
      </c>
      <c r="B65" t="s">
        <v>82</v>
      </c>
      <c r="C65">
        <v>2</v>
      </c>
      <c r="D65">
        <v>2</v>
      </c>
      <c r="E65" t="s">
        <v>96</v>
      </c>
      <c r="F65">
        <v>0.06</v>
      </c>
      <c r="G65">
        <v>0.13</v>
      </c>
      <c r="H65">
        <f t="shared" si="0"/>
        <v>7.6923076923076916</v>
      </c>
      <c r="I65" s="18"/>
    </row>
    <row r="66" spans="1:12">
      <c r="A66" t="s">
        <v>18</v>
      </c>
      <c r="B66" t="s">
        <v>82</v>
      </c>
      <c r="C66">
        <v>2</v>
      </c>
      <c r="D66">
        <v>3</v>
      </c>
      <c r="E66" t="s">
        <v>97</v>
      </c>
      <c r="F66">
        <v>0.27</v>
      </c>
      <c r="G66">
        <v>1.95</v>
      </c>
      <c r="H66">
        <f t="shared" si="0"/>
        <v>0.51282051282051289</v>
      </c>
      <c r="I66" s="18"/>
    </row>
    <row r="67" spans="1:12">
      <c r="A67" t="s">
        <v>18</v>
      </c>
      <c r="B67" t="s">
        <v>82</v>
      </c>
      <c r="C67">
        <v>2</v>
      </c>
      <c r="D67">
        <v>4</v>
      </c>
      <c r="E67" t="s">
        <v>98</v>
      </c>
      <c r="F67">
        <v>0.2</v>
      </c>
      <c r="G67">
        <v>0.65</v>
      </c>
      <c r="H67">
        <f t="shared" si="0"/>
        <v>1.5384615384615383</v>
      </c>
      <c r="I67" s="18"/>
    </row>
    <row r="68" spans="1:12">
      <c r="A68" t="s">
        <v>18</v>
      </c>
      <c r="B68" t="s">
        <v>82</v>
      </c>
      <c r="C68">
        <v>2</v>
      </c>
      <c r="D68">
        <v>5</v>
      </c>
      <c r="E68" t="s">
        <v>99</v>
      </c>
      <c r="F68">
        <v>0.55000000000000004</v>
      </c>
      <c r="G68">
        <v>0.68</v>
      </c>
      <c r="H68">
        <f t="shared" si="0"/>
        <v>1.4705882352941175</v>
      </c>
      <c r="I68" s="18"/>
    </row>
    <row r="69" spans="1:12">
      <c r="A69" t="s">
        <v>18</v>
      </c>
      <c r="B69" t="s">
        <v>82</v>
      </c>
      <c r="C69">
        <v>2</v>
      </c>
      <c r="D69">
        <v>5</v>
      </c>
      <c r="E69" t="s">
        <v>99</v>
      </c>
      <c r="F69">
        <v>0.47</v>
      </c>
      <c r="G69">
        <v>0.28000000000000003</v>
      </c>
      <c r="H69">
        <f t="shared" ref="H69:H132" si="15">1/G69</f>
        <v>3.5714285714285712</v>
      </c>
      <c r="I69" s="18"/>
    </row>
    <row r="70" spans="1:12">
      <c r="A70" t="s">
        <v>18</v>
      </c>
      <c r="B70" t="s">
        <v>82</v>
      </c>
      <c r="C70">
        <v>6</v>
      </c>
      <c r="D70">
        <v>3</v>
      </c>
      <c r="E70" s="1" t="s">
        <v>100</v>
      </c>
      <c r="F70">
        <v>0.7</v>
      </c>
      <c r="G70">
        <v>2.0499999999999998</v>
      </c>
      <c r="H70">
        <f t="shared" si="15"/>
        <v>0.48780487804878053</v>
      </c>
      <c r="I70" s="18"/>
    </row>
    <row r="71" spans="1:12">
      <c r="A71" t="s">
        <v>18</v>
      </c>
      <c r="B71" t="s">
        <v>82</v>
      </c>
      <c r="C71">
        <v>6</v>
      </c>
      <c r="D71">
        <v>4</v>
      </c>
      <c r="E71" s="1" t="s">
        <v>40</v>
      </c>
      <c r="F71">
        <v>0.45</v>
      </c>
      <c r="G71">
        <v>2.5</v>
      </c>
      <c r="H71">
        <f t="shared" si="15"/>
        <v>0.4</v>
      </c>
      <c r="I71" s="18"/>
      <c r="K71" s="1"/>
      <c r="L71" s="19"/>
    </row>
    <row r="72" spans="1:12">
      <c r="A72" t="s">
        <v>18</v>
      </c>
      <c r="B72" t="s">
        <v>82</v>
      </c>
      <c r="C72">
        <v>1</v>
      </c>
      <c r="D72">
        <v>1</v>
      </c>
      <c r="E72" s="1" t="s">
        <v>34</v>
      </c>
      <c r="F72">
        <v>0.32</v>
      </c>
      <c r="G72">
        <v>0.8</v>
      </c>
      <c r="H72">
        <f t="shared" si="15"/>
        <v>1.25</v>
      </c>
      <c r="I72" s="18"/>
      <c r="K72" s="1"/>
      <c r="L72" s="19"/>
    </row>
    <row r="73" spans="1:12">
      <c r="A73" t="s">
        <v>18</v>
      </c>
      <c r="B73" t="s">
        <v>82</v>
      </c>
      <c r="C73">
        <v>1</v>
      </c>
      <c r="D73">
        <v>1</v>
      </c>
      <c r="E73" s="1" t="s">
        <v>34</v>
      </c>
      <c r="F73">
        <v>0.54</v>
      </c>
      <c r="G73">
        <v>3.4</v>
      </c>
      <c r="H73">
        <f t="shared" si="15"/>
        <v>0.29411764705882354</v>
      </c>
      <c r="I73" s="18"/>
    </row>
    <row r="74" spans="1:12">
      <c r="A74" t="s">
        <v>18</v>
      </c>
      <c r="B74" t="s">
        <v>82</v>
      </c>
      <c r="C74">
        <v>1</v>
      </c>
      <c r="D74">
        <v>2</v>
      </c>
      <c r="E74" s="1" t="s">
        <v>34</v>
      </c>
      <c r="F74">
        <v>0.6</v>
      </c>
      <c r="G74">
        <v>0.47</v>
      </c>
      <c r="H74">
        <f t="shared" si="15"/>
        <v>2.1276595744680851</v>
      </c>
      <c r="I74" s="18"/>
    </row>
    <row r="75" spans="1:12">
      <c r="A75" t="s">
        <v>18</v>
      </c>
      <c r="B75" t="s">
        <v>82</v>
      </c>
      <c r="C75">
        <v>6</v>
      </c>
      <c r="D75">
        <v>5</v>
      </c>
      <c r="E75" s="1" t="s">
        <v>34</v>
      </c>
      <c r="F75">
        <v>0.4</v>
      </c>
      <c r="G75">
        <v>1.52</v>
      </c>
      <c r="H75">
        <f t="shared" si="15"/>
        <v>0.65789473684210531</v>
      </c>
      <c r="I75" s="18"/>
    </row>
    <row r="76" spans="1:12">
      <c r="A76" t="s">
        <v>18</v>
      </c>
      <c r="B76" t="s">
        <v>82</v>
      </c>
      <c r="C76">
        <v>6</v>
      </c>
      <c r="D76">
        <v>3</v>
      </c>
      <c r="E76" s="1" t="s">
        <v>34</v>
      </c>
      <c r="F76">
        <v>0.25</v>
      </c>
      <c r="G76">
        <v>1.1499999999999999</v>
      </c>
      <c r="H76">
        <f t="shared" si="15"/>
        <v>0.86956521739130443</v>
      </c>
      <c r="I76" s="18"/>
    </row>
    <row r="77" spans="1:12">
      <c r="A77" t="s">
        <v>18</v>
      </c>
      <c r="B77" t="s">
        <v>82</v>
      </c>
      <c r="C77">
        <v>6</v>
      </c>
      <c r="D77">
        <v>5</v>
      </c>
      <c r="E77" s="1" t="s">
        <v>34</v>
      </c>
      <c r="F77">
        <v>2.35</v>
      </c>
      <c r="G77">
        <v>1.5</v>
      </c>
      <c r="H77">
        <f t="shared" si="15"/>
        <v>0.66666666666666663</v>
      </c>
      <c r="I77" s="18"/>
    </row>
    <row r="78" spans="1:12">
      <c r="A78" t="s">
        <v>18</v>
      </c>
      <c r="B78" t="s">
        <v>82</v>
      </c>
      <c r="C78">
        <v>1</v>
      </c>
      <c r="D78">
        <v>6</v>
      </c>
      <c r="E78" s="1" t="s">
        <v>41</v>
      </c>
      <c r="F78">
        <v>0.36</v>
      </c>
      <c r="G78">
        <v>1.17</v>
      </c>
      <c r="H78">
        <f t="shared" si="15"/>
        <v>0.85470085470085477</v>
      </c>
      <c r="I78" s="18"/>
    </row>
    <row r="79" spans="1:12">
      <c r="A79" t="s">
        <v>18</v>
      </c>
      <c r="B79" t="s">
        <v>82</v>
      </c>
      <c r="C79">
        <v>2</v>
      </c>
      <c r="D79">
        <v>2</v>
      </c>
      <c r="E79" s="1" t="s">
        <v>41</v>
      </c>
      <c r="F79">
        <v>0.3</v>
      </c>
      <c r="G79">
        <v>0.48</v>
      </c>
      <c r="H79">
        <f t="shared" si="15"/>
        <v>2.0833333333333335</v>
      </c>
      <c r="I79" s="18"/>
    </row>
    <row r="80" spans="1:12">
      <c r="A80" t="s">
        <v>18</v>
      </c>
      <c r="B80" t="s">
        <v>82</v>
      </c>
      <c r="C80">
        <v>5</v>
      </c>
      <c r="D80">
        <v>1</v>
      </c>
      <c r="E80" s="1" t="s">
        <v>41</v>
      </c>
      <c r="F80">
        <v>0.49</v>
      </c>
      <c r="G80">
        <v>0.32</v>
      </c>
      <c r="H80">
        <f t="shared" si="15"/>
        <v>3.125</v>
      </c>
      <c r="I80" s="18"/>
    </row>
    <row r="81" spans="1:12">
      <c r="A81" t="s">
        <v>18</v>
      </c>
      <c r="B81" t="s">
        <v>82</v>
      </c>
      <c r="C81">
        <v>5</v>
      </c>
      <c r="D81">
        <v>2</v>
      </c>
      <c r="E81" s="1" t="s">
        <v>41</v>
      </c>
      <c r="F81">
        <v>0.45</v>
      </c>
      <c r="G81">
        <v>0.4</v>
      </c>
      <c r="H81">
        <f t="shared" si="15"/>
        <v>2.5</v>
      </c>
      <c r="I81" s="18"/>
    </row>
    <row r="82" spans="1:12">
      <c r="A82" t="s">
        <v>18</v>
      </c>
      <c r="B82" t="s">
        <v>82</v>
      </c>
      <c r="C82">
        <v>5</v>
      </c>
      <c r="D82">
        <v>3</v>
      </c>
      <c r="E82" s="1" t="s">
        <v>41</v>
      </c>
      <c r="F82">
        <v>0.55000000000000004</v>
      </c>
      <c r="G82">
        <v>0.92</v>
      </c>
      <c r="H82">
        <f t="shared" si="15"/>
        <v>1.0869565217391304</v>
      </c>
      <c r="I82" s="18"/>
    </row>
    <row r="83" spans="1:12">
      <c r="A83" t="s">
        <v>18</v>
      </c>
      <c r="B83" t="s">
        <v>82</v>
      </c>
      <c r="C83">
        <v>6</v>
      </c>
      <c r="D83">
        <v>1</v>
      </c>
      <c r="E83" s="1" t="s">
        <v>41</v>
      </c>
      <c r="F83">
        <v>0.3</v>
      </c>
      <c r="G83">
        <v>0.54</v>
      </c>
      <c r="H83">
        <f t="shared" si="15"/>
        <v>1.8518518518518516</v>
      </c>
      <c r="I83" s="18"/>
    </row>
    <row r="84" spans="1:12">
      <c r="A84" t="s">
        <v>18</v>
      </c>
      <c r="B84" t="s">
        <v>82</v>
      </c>
      <c r="C84">
        <v>6</v>
      </c>
      <c r="D84">
        <v>1</v>
      </c>
      <c r="E84" s="1" t="s">
        <v>41</v>
      </c>
      <c r="F84">
        <v>0.15</v>
      </c>
      <c r="G84">
        <v>1.8</v>
      </c>
      <c r="H84">
        <f t="shared" si="15"/>
        <v>0.55555555555555558</v>
      </c>
      <c r="I84" s="18"/>
    </row>
    <row r="85" spans="1:12">
      <c r="A85" t="s">
        <v>18</v>
      </c>
      <c r="B85" t="s">
        <v>82</v>
      </c>
      <c r="C85">
        <v>6</v>
      </c>
      <c r="D85">
        <v>1</v>
      </c>
      <c r="E85" s="1" t="s">
        <v>41</v>
      </c>
      <c r="F85">
        <v>0.2</v>
      </c>
      <c r="G85">
        <v>1.4</v>
      </c>
      <c r="H85">
        <f t="shared" si="15"/>
        <v>0.7142857142857143</v>
      </c>
      <c r="I85" s="18"/>
    </row>
    <row r="86" spans="1:12">
      <c r="A86" t="s">
        <v>18</v>
      </c>
      <c r="B86" t="s">
        <v>82</v>
      </c>
      <c r="C86">
        <v>6</v>
      </c>
      <c r="D86">
        <v>2</v>
      </c>
      <c r="E86" s="1" t="s">
        <v>41</v>
      </c>
      <c r="F86">
        <v>0.1</v>
      </c>
      <c r="G86">
        <v>1.32</v>
      </c>
      <c r="H86">
        <f t="shared" si="15"/>
        <v>0.75757575757575757</v>
      </c>
      <c r="I86" s="18"/>
    </row>
    <row r="87" spans="1:12">
      <c r="A87" t="s">
        <v>18</v>
      </c>
      <c r="B87" t="s">
        <v>82</v>
      </c>
      <c r="C87">
        <v>6</v>
      </c>
      <c r="D87">
        <v>2</v>
      </c>
      <c r="E87" s="1" t="s">
        <v>41</v>
      </c>
      <c r="F87">
        <v>0.1</v>
      </c>
      <c r="G87">
        <v>0.3</v>
      </c>
      <c r="H87">
        <f t="shared" si="15"/>
        <v>3.3333333333333335</v>
      </c>
      <c r="I87" s="18"/>
    </row>
    <row r="88" spans="1:12">
      <c r="A88" t="s">
        <v>18</v>
      </c>
      <c r="B88" t="s">
        <v>82</v>
      </c>
      <c r="C88">
        <v>6</v>
      </c>
      <c r="D88">
        <v>2</v>
      </c>
      <c r="E88" s="1" t="s">
        <v>41</v>
      </c>
      <c r="F88">
        <v>0.4</v>
      </c>
      <c r="G88">
        <v>1.1000000000000001</v>
      </c>
      <c r="H88">
        <f t="shared" si="15"/>
        <v>0.90909090909090906</v>
      </c>
      <c r="I88" s="18"/>
    </row>
    <row r="89" spans="1:12">
      <c r="A89" t="s">
        <v>18</v>
      </c>
      <c r="B89" t="s">
        <v>82</v>
      </c>
      <c r="C89">
        <v>6</v>
      </c>
      <c r="D89">
        <v>2</v>
      </c>
      <c r="E89" s="1" t="s">
        <v>41</v>
      </c>
      <c r="F89">
        <v>0.3</v>
      </c>
      <c r="G89">
        <v>0.31</v>
      </c>
      <c r="H89">
        <f t="shared" si="15"/>
        <v>3.2258064516129035</v>
      </c>
      <c r="I89" s="18"/>
    </row>
    <row r="90" spans="1:12">
      <c r="A90" t="s">
        <v>18</v>
      </c>
      <c r="B90" t="s">
        <v>82</v>
      </c>
      <c r="C90">
        <v>6</v>
      </c>
      <c r="D90">
        <v>3</v>
      </c>
      <c r="E90" s="1" t="s">
        <v>41</v>
      </c>
      <c r="F90">
        <v>0.2</v>
      </c>
      <c r="G90">
        <v>0.34</v>
      </c>
      <c r="H90">
        <f t="shared" si="15"/>
        <v>2.9411764705882351</v>
      </c>
      <c r="I90" s="18"/>
      <c r="K90" s="1"/>
      <c r="L90" s="19"/>
    </row>
    <row r="91" spans="1:12">
      <c r="A91" t="s">
        <v>18</v>
      </c>
      <c r="B91" t="s">
        <v>82</v>
      </c>
      <c r="C91">
        <v>6</v>
      </c>
      <c r="D91">
        <v>4</v>
      </c>
      <c r="E91" s="1" t="s">
        <v>41</v>
      </c>
      <c r="F91">
        <v>0.1</v>
      </c>
      <c r="G91">
        <v>0.7</v>
      </c>
      <c r="H91">
        <f t="shared" si="15"/>
        <v>1.4285714285714286</v>
      </c>
      <c r="I91" s="18"/>
    </row>
    <row r="92" spans="1:12">
      <c r="A92" t="s">
        <v>18</v>
      </c>
      <c r="B92" t="s">
        <v>82</v>
      </c>
      <c r="C92">
        <v>6</v>
      </c>
      <c r="D92">
        <v>4</v>
      </c>
      <c r="E92" s="1" t="s">
        <v>41</v>
      </c>
      <c r="F92">
        <v>0.2</v>
      </c>
      <c r="G92">
        <v>0.8</v>
      </c>
      <c r="H92">
        <f t="shared" si="15"/>
        <v>1.25</v>
      </c>
      <c r="I92" s="18"/>
      <c r="K92" s="1"/>
      <c r="L92" s="19"/>
    </row>
    <row r="93" spans="1:12">
      <c r="A93" t="s">
        <v>18</v>
      </c>
      <c r="B93" t="s">
        <v>82</v>
      </c>
      <c r="C93">
        <v>6</v>
      </c>
      <c r="D93">
        <v>4</v>
      </c>
      <c r="E93" s="1" t="s">
        <v>41</v>
      </c>
      <c r="F93">
        <v>0.6</v>
      </c>
      <c r="G93">
        <v>0.89</v>
      </c>
      <c r="H93">
        <f t="shared" si="15"/>
        <v>1.1235955056179776</v>
      </c>
      <c r="I93" s="18"/>
    </row>
    <row r="94" spans="1:12">
      <c r="A94" t="s">
        <v>18</v>
      </c>
      <c r="B94" t="s">
        <v>82</v>
      </c>
      <c r="C94">
        <v>6</v>
      </c>
      <c r="D94">
        <v>5</v>
      </c>
      <c r="E94" s="1" t="s">
        <v>41</v>
      </c>
      <c r="F94">
        <v>0.6</v>
      </c>
      <c r="G94">
        <v>0.75</v>
      </c>
      <c r="H94">
        <f t="shared" si="15"/>
        <v>1.3333333333333333</v>
      </c>
      <c r="I94" s="18"/>
      <c r="K94" s="1"/>
      <c r="L94" s="19"/>
    </row>
    <row r="95" spans="1:12">
      <c r="A95" t="s">
        <v>18</v>
      </c>
      <c r="B95" t="s">
        <v>82</v>
      </c>
      <c r="C95">
        <v>6</v>
      </c>
      <c r="D95">
        <v>5</v>
      </c>
      <c r="E95" s="1" t="s">
        <v>41</v>
      </c>
      <c r="F95">
        <v>0.5</v>
      </c>
      <c r="G95">
        <v>0.65</v>
      </c>
      <c r="H95">
        <f t="shared" si="15"/>
        <v>1.5384615384615383</v>
      </c>
      <c r="I95" s="18"/>
      <c r="K95" s="1"/>
      <c r="L95" s="19"/>
    </row>
    <row r="96" spans="1:12">
      <c r="A96" t="s">
        <v>18</v>
      </c>
      <c r="B96" t="s">
        <v>82</v>
      </c>
      <c r="C96">
        <v>5</v>
      </c>
      <c r="D96">
        <v>2</v>
      </c>
      <c r="E96" s="1" t="s">
        <v>101</v>
      </c>
      <c r="F96">
        <v>0.3</v>
      </c>
      <c r="G96">
        <v>0.93</v>
      </c>
      <c r="H96">
        <f t="shared" si="15"/>
        <v>1.075268817204301</v>
      </c>
      <c r="I96" s="18"/>
    </row>
    <row r="97" spans="1:22">
      <c r="A97" t="s">
        <v>18</v>
      </c>
      <c r="B97" t="s">
        <v>82</v>
      </c>
      <c r="C97">
        <v>7</v>
      </c>
      <c r="D97">
        <v>5</v>
      </c>
      <c r="E97" s="1" t="s">
        <v>101</v>
      </c>
      <c r="F97">
        <v>0.1</v>
      </c>
      <c r="G97">
        <v>0.4</v>
      </c>
      <c r="H97">
        <f t="shared" si="15"/>
        <v>2.5</v>
      </c>
      <c r="I97" s="18"/>
    </row>
    <row r="98" spans="1:22">
      <c r="A98" t="s">
        <v>18</v>
      </c>
      <c r="B98" t="s">
        <v>82</v>
      </c>
      <c r="C98">
        <v>1</v>
      </c>
      <c r="D98">
        <v>5</v>
      </c>
      <c r="E98" s="1" t="s">
        <v>102</v>
      </c>
      <c r="F98">
        <v>0.45</v>
      </c>
      <c r="G98">
        <v>0.9</v>
      </c>
      <c r="H98">
        <f t="shared" si="15"/>
        <v>1.1111111111111112</v>
      </c>
      <c r="I98" s="18"/>
    </row>
    <row r="99" spans="1:22">
      <c r="A99" t="s">
        <v>42</v>
      </c>
      <c r="B99" t="s">
        <v>82</v>
      </c>
      <c r="C99">
        <v>1</v>
      </c>
      <c r="D99">
        <v>3</v>
      </c>
      <c r="E99" s="1" t="s">
        <v>84</v>
      </c>
      <c r="F99">
        <v>0.02</v>
      </c>
      <c r="G99">
        <v>1.8</v>
      </c>
      <c r="H99">
        <f t="shared" si="15"/>
        <v>0.55555555555555558</v>
      </c>
      <c r="I99" s="18"/>
      <c r="J99" s="13" t="s">
        <v>0</v>
      </c>
      <c r="K99" s="13" t="s">
        <v>5</v>
      </c>
      <c r="L99" s="21" t="s">
        <v>12</v>
      </c>
      <c r="M99" s="13" t="s">
        <v>155</v>
      </c>
      <c r="N99" s="13" t="s">
        <v>80</v>
      </c>
      <c r="O99" s="13" t="s">
        <v>157</v>
      </c>
      <c r="P99" s="13" t="s">
        <v>151</v>
      </c>
      <c r="Q99" s="13" t="s">
        <v>158</v>
      </c>
      <c r="R99" s="13" t="s">
        <v>150</v>
      </c>
      <c r="S99" s="13" t="s">
        <v>14</v>
      </c>
      <c r="T99" s="13" t="s">
        <v>15</v>
      </c>
      <c r="U99" s="13" t="s">
        <v>16</v>
      </c>
      <c r="V99" s="13" t="s">
        <v>81</v>
      </c>
    </row>
    <row r="100" spans="1:22">
      <c r="A100" t="s">
        <v>42</v>
      </c>
      <c r="B100" t="s">
        <v>82</v>
      </c>
      <c r="C100">
        <v>3</v>
      </c>
      <c r="D100">
        <v>1</v>
      </c>
      <c r="E100" s="1" t="s">
        <v>84</v>
      </c>
      <c r="F100">
        <v>0.8</v>
      </c>
      <c r="G100">
        <v>2.5</v>
      </c>
      <c r="H100">
        <f t="shared" si="15"/>
        <v>0.4</v>
      </c>
      <c r="I100" s="18"/>
      <c r="J100" t="s">
        <v>42</v>
      </c>
      <c r="K100" s="1" t="s">
        <v>84</v>
      </c>
      <c r="L100" s="9">
        <v>4</v>
      </c>
      <c r="M100">
        <f>SUM(F99:F102)/4</f>
        <v>0.27500000000000002</v>
      </c>
      <c r="N100">
        <f>SUM(H99:H102)/4</f>
        <v>0.84846585716150935</v>
      </c>
      <c r="O100">
        <f>10000/30*N100</f>
        <v>282.82195238716974</v>
      </c>
      <c r="P100">
        <f>O100/21067.3*100</f>
        <v>1.3424689086269705</v>
      </c>
      <c r="Q100">
        <f>M100/30*100</f>
        <v>0.91666666666666663</v>
      </c>
      <c r="R100">
        <f>Q100/26.69*100</f>
        <v>3.4344948170350942</v>
      </c>
      <c r="S100">
        <v>3</v>
      </c>
      <c r="T100">
        <f>S100/35</f>
        <v>8.5714285714285715E-2</v>
      </c>
      <c r="U100">
        <f>T100/2.8*100</f>
        <v>3.0612244897959187</v>
      </c>
      <c r="V100">
        <f>U100+R100+P100</f>
        <v>7.8381882154579836</v>
      </c>
    </row>
    <row r="101" spans="1:22">
      <c r="A101" t="s">
        <v>42</v>
      </c>
      <c r="B101" t="s">
        <v>82</v>
      </c>
      <c r="C101">
        <v>3</v>
      </c>
      <c r="D101">
        <v>1</v>
      </c>
      <c r="E101" s="1" t="s">
        <v>84</v>
      </c>
      <c r="F101">
        <v>0.05</v>
      </c>
      <c r="G101">
        <v>0.74</v>
      </c>
      <c r="H101">
        <f t="shared" si="15"/>
        <v>1.3513513513513513</v>
      </c>
      <c r="I101" s="18"/>
      <c r="J101" t="s">
        <v>42</v>
      </c>
      <c r="K101" s="1" t="s">
        <v>103</v>
      </c>
      <c r="L101" s="19">
        <v>1</v>
      </c>
      <c r="M101">
        <f>SUM(F103)</f>
        <v>0.2</v>
      </c>
      <c r="N101">
        <f>SUM(H103)</f>
        <v>1.639344262295082</v>
      </c>
      <c r="O101">
        <f t="shared" ref="O101:O116" si="16">10000/30*N101</f>
        <v>546.44808743169392</v>
      </c>
      <c r="P101">
        <f t="shared" ref="P101:P116" si="17">O101/21067.3*100</f>
        <v>2.5938211704000702</v>
      </c>
      <c r="Q101">
        <f t="shared" ref="Q101:Q116" si="18">M101/30*100</f>
        <v>0.66666666666666674</v>
      </c>
      <c r="R101">
        <f t="shared" ref="R101:R116" si="19">Q101/26.69*100</f>
        <v>2.4978144123891597</v>
      </c>
      <c r="S101">
        <v>1</v>
      </c>
      <c r="T101">
        <f t="shared" ref="T101:T116" si="20">S101/35</f>
        <v>2.8571428571428571E-2</v>
      </c>
      <c r="U101">
        <f t="shared" ref="U101:U116" si="21">T101/2.8*100</f>
        <v>1.0204081632653061</v>
      </c>
      <c r="V101">
        <f t="shared" ref="V101:V116" si="22">U101+R101+P101</f>
        <v>6.1120437460545363</v>
      </c>
    </row>
    <row r="102" spans="1:22">
      <c r="A102" t="s">
        <v>42</v>
      </c>
      <c r="B102" t="s">
        <v>82</v>
      </c>
      <c r="C102">
        <v>3</v>
      </c>
      <c r="D102">
        <v>2</v>
      </c>
      <c r="E102" s="1" t="s">
        <v>84</v>
      </c>
      <c r="F102">
        <v>0.23</v>
      </c>
      <c r="G102">
        <v>0.92</v>
      </c>
      <c r="H102">
        <f t="shared" si="15"/>
        <v>1.0869565217391304</v>
      </c>
      <c r="I102" s="18"/>
      <c r="J102" t="s">
        <v>42</v>
      </c>
      <c r="K102" s="1" t="s">
        <v>21</v>
      </c>
      <c r="L102" s="9">
        <v>1</v>
      </c>
      <c r="M102">
        <f>F104</f>
        <v>0.3</v>
      </c>
      <c r="N102">
        <f>H104</f>
        <v>1.6666666666666667</v>
      </c>
      <c r="O102">
        <f t="shared" si="16"/>
        <v>555.55555555555554</v>
      </c>
      <c r="P102">
        <f t="shared" si="17"/>
        <v>2.6370515232400713</v>
      </c>
      <c r="Q102">
        <f t="shared" si="18"/>
        <v>1</v>
      </c>
      <c r="R102">
        <f t="shared" si="19"/>
        <v>3.7467216185837393</v>
      </c>
      <c r="S102">
        <v>1</v>
      </c>
      <c r="T102">
        <f t="shared" si="20"/>
        <v>2.8571428571428571E-2</v>
      </c>
      <c r="U102">
        <f t="shared" si="21"/>
        <v>1.0204081632653061</v>
      </c>
      <c r="V102">
        <f t="shared" si="22"/>
        <v>7.404181305089117</v>
      </c>
    </row>
    <row r="103" spans="1:22">
      <c r="A103" t="s">
        <v>42</v>
      </c>
      <c r="B103" t="s">
        <v>82</v>
      </c>
      <c r="C103">
        <v>2</v>
      </c>
      <c r="D103">
        <v>4</v>
      </c>
      <c r="E103" s="1" t="s">
        <v>103</v>
      </c>
      <c r="F103">
        <v>0.2</v>
      </c>
      <c r="G103">
        <v>0.61</v>
      </c>
      <c r="H103">
        <f t="shared" si="15"/>
        <v>1.639344262295082</v>
      </c>
      <c r="I103" s="18"/>
      <c r="J103" t="s">
        <v>42</v>
      </c>
      <c r="K103" s="1" t="s">
        <v>104</v>
      </c>
      <c r="L103" s="9">
        <v>1</v>
      </c>
      <c r="M103">
        <f>F105</f>
        <v>0.2</v>
      </c>
      <c r="N103">
        <f>H105</f>
        <v>1.0526315789473684</v>
      </c>
      <c r="O103">
        <f t="shared" si="16"/>
        <v>350.87719298245611</v>
      </c>
      <c r="P103">
        <f t="shared" si="17"/>
        <v>1.6655062252042556</v>
      </c>
      <c r="Q103">
        <f t="shared" si="18"/>
        <v>0.66666666666666674</v>
      </c>
      <c r="R103">
        <f t="shared" si="19"/>
        <v>2.4978144123891597</v>
      </c>
      <c r="S103">
        <v>1</v>
      </c>
      <c r="T103">
        <f t="shared" si="20"/>
        <v>2.8571428571428571E-2</v>
      </c>
      <c r="U103">
        <f t="shared" si="21"/>
        <v>1.0204081632653061</v>
      </c>
      <c r="V103">
        <f t="shared" si="22"/>
        <v>5.1837288008587219</v>
      </c>
    </row>
    <row r="104" spans="1:22">
      <c r="A104" t="s">
        <v>42</v>
      </c>
      <c r="B104" t="s">
        <v>82</v>
      </c>
      <c r="C104">
        <v>7</v>
      </c>
      <c r="D104">
        <v>5</v>
      </c>
      <c r="E104" s="1" t="s">
        <v>21</v>
      </c>
      <c r="F104">
        <v>0.3</v>
      </c>
      <c r="G104">
        <v>0.6</v>
      </c>
      <c r="H104">
        <f t="shared" si="15"/>
        <v>1.6666666666666667</v>
      </c>
      <c r="I104" s="18"/>
      <c r="J104" t="s">
        <v>42</v>
      </c>
      <c r="K104" t="s">
        <v>105</v>
      </c>
      <c r="L104" s="9">
        <v>6</v>
      </c>
      <c r="M104">
        <f>SUM(F106:F111)/6</f>
        <v>0.19666666666666668</v>
      </c>
      <c r="N104">
        <f>SUM(H106:H111)/6</f>
        <v>2.4654496020775087</v>
      </c>
      <c r="O104">
        <f t="shared" si="16"/>
        <v>821.81653402583618</v>
      </c>
      <c r="P104">
        <f t="shared" si="17"/>
        <v>3.900910577178073</v>
      </c>
      <c r="Q104">
        <f t="shared" si="18"/>
        <v>0.65555555555555556</v>
      </c>
      <c r="R104">
        <f t="shared" si="19"/>
        <v>2.4561841721826734</v>
      </c>
      <c r="S104">
        <v>2</v>
      </c>
      <c r="T104">
        <f t="shared" si="20"/>
        <v>5.7142857142857141E-2</v>
      </c>
      <c r="U104">
        <f t="shared" si="21"/>
        <v>2.0408163265306123</v>
      </c>
      <c r="V104">
        <f t="shared" si="22"/>
        <v>8.3979110758913578</v>
      </c>
    </row>
    <row r="105" spans="1:22">
      <c r="A105" t="s">
        <v>42</v>
      </c>
      <c r="B105" t="s">
        <v>82</v>
      </c>
      <c r="C105">
        <v>5</v>
      </c>
      <c r="D105">
        <v>3</v>
      </c>
      <c r="E105" s="1" t="s">
        <v>104</v>
      </c>
      <c r="F105">
        <v>0.2</v>
      </c>
      <c r="G105">
        <v>0.95</v>
      </c>
      <c r="H105">
        <f t="shared" si="15"/>
        <v>1.0526315789473684</v>
      </c>
      <c r="I105" s="18"/>
      <c r="J105" t="s">
        <v>42</v>
      </c>
      <c r="K105" t="s">
        <v>86</v>
      </c>
      <c r="L105" s="9">
        <v>5</v>
      </c>
      <c r="M105">
        <f>SUM(F112:F116)/5</f>
        <v>8.199999999999999E-2</v>
      </c>
      <c r="N105">
        <f>SUM(H112:H116)/5</f>
        <v>5.5600414078674953</v>
      </c>
      <c r="O105">
        <f t="shared" si="16"/>
        <v>1853.3471359558316</v>
      </c>
      <c r="P105">
        <f t="shared" si="17"/>
        <v>8.7972693983369101</v>
      </c>
      <c r="Q105">
        <f t="shared" si="18"/>
        <v>0.27333333333333326</v>
      </c>
      <c r="R105">
        <f t="shared" si="19"/>
        <v>1.024103909079555</v>
      </c>
      <c r="S105">
        <v>4</v>
      </c>
      <c r="T105">
        <f t="shared" si="20"/>
        <v>0.11428571428571428</v>
      </c>
      <c r="U105">
        <f t="shared" si="21"/>
        <v>4.0816326530612246</v>
      </c>
      <c r="V105">
        <f t="shared" si="22"/>
        <v>13.903005960477689</v>
      </c>
    </row>
    <row r="106" spans="1:22">
      <c r="A106" t="s">
        <v>42</v>
      </c>
      <c r="B106" t="s">
        <v>82</v>
      </c>
      <c r="C106">
        <v>4</v>
      </c>
      <c r="D106">
        <v>1</v>
      </c>
      <c r="E106" t="s">
        <v>105</v>
      </c>
      <c r="F106">
        <v>0.1</v>
      </c>
      <c r="G106">
        <v>0.4</v>
      </c>
      <c r="H106">
        <f t="shared" si="15"/>
        <v>2.5</v>
      </c>
      <c r="I106" s="18"/>
      <c r="J106" t="s">
        <v>42</v>
      </c>
      <c r="K106" s="1" t="s">
        <v>106</v>
      </c>
      <c r="L106" s="9">
        <v>5</v>
      </c>
      <c r="M106">
        <f>SUM(F117:F121)/5</f>
        <v>0.21600000000000003</v>
      </c>
      <c r="N106">
        <f>SUM(H117:H121)/5</f>
        <v>2.8462612424985734</v>
      </c>
      <c r="O106">
        <f t="shared" si="16"/>
        <v>948.75374749952437</v>
      </c>
      <c r="P106">
        <f t="shared" si="17"/>
        <v>4.5034425270420249</v>
      </c>
      <c r="Q106">
        <f t="shared" si="18"/>
        <v>0.72000000000000008</v>
      </c>
      <c r="R106">
        <f t="shared" si="19"/>
        <v>2.6976395653802925</v>
      </c>
      <c r="S106">
        <v>4</v>
      </c>
      <c r="T106">
        <f t="shared" si="20"/>
        <v>0.11428571428571428</v>
      </c>
      <c r="U106">
        <f t="shared" si="21"/>
        <v>4.0816326530612246</v>
      </c>
      <c r="V106">
        <f t="shared" si="22"/>
        <v>11.282714745483542</v>
      </c>
    </row>
    <row r="107" spans="1:22">
      <c r="A107" t="s">
        <v>42</v>
      </c>
      <c r="B107" t="s">
        <v>82</v>
      </c>
      <c r="C107">
        <v>4</v>
      </c>
      <c r="D107">
        <v>1</v>
      </c>
      <c r="E107" t="s">
        <v>105</v>
      </c>
      <c r="F107">
        <v>0.15</v>
      </c>
      <c r="G107">
        <v>0.28000000000000003</v>
      </c>
      <c r="H107">
        <f t="shared" si="15"/>
        <v>3.5714285714285712</v>
      </c>
      <c r="I107" s="18"/>
      <c r="J107" t="s">
        <v>42</v>
      </c>
      <c r="K107" t="s">
        <v>107</v>
      </c>
      <c r="L107" s="9">
        <v>4</v>
      </c>
      <c r="M107">
        <f>SUM(F122:F125)/4</f>
        <v>0.46500000000000002</v>
      </c>
      <c r="N107">
        <f>SUM(H122:H125)/4</f>
        <v>2.3746392496392499</v>
      </c>
      <c r="O107">
        <f t="shared" si="16"/>
        <v>791.54641654641659</v>
      </c>
      <c r="P107">
        <f t="shared" si="17"/>
        <v>3.7572276302441066</v>
      </c>
      <c r="Q107">
        <f t="shared" si="18"/>
        <v>1.5500000000000003</v>
      </c>
      <c r="R107">
        <f t="shared" si="19"/>
        <v>5.8074185088047967</v>
      </c>
      <c r="S107">
        <v>3</v>
      </c>
      <c r="T107">
        <f t="shared" si="20"/>
        <v>8.5714285714285715E-2</v>
      </c>
      <c r="U107">
        <f t="shared" si="21"/>
        <v>3.0612244897959187</v>
      </c>
      <c r="V107">
        <f t="shared" si="22"/>
        <v>12.625870628844822</v>
      </c>
    </row>
    <row r="108" spans="1:22">
      <c r="A108" t="s">
        <v>42</v>
      </c>
      <c r="B108" t="s">
        <v>82</v>
      </c>
      <c r="C108">
        <v>4</v>
      </c>
      <c r="D108">
        <v>1</v>
      </c>
      <c r="E108" t="s">
        <v>105</v>
      </c>
      <c r="F108">
        <v>0.2</v>
      </c>
      <c r="G108">
        <v>0.33</v>
      </c>
      <c r="H108">
        <f t="shared" si="15"/>
        <v>3.0303030303030303</v>
      </c>
      <c r="I108" s="18"/>
      <c r="J108" t="s">
        <v>42</v>
      </c>
      <c r="K108" s="1" t="s">
        <v>88</v>
      </c>
      <c r="L108" s="9">
        <v>3</v>
      </c>
      <c r="M108">
        <f>SUM(F126:F128)/3</f>
        <v>0.36666666666666664</v>
      </c>
      <c r="N108">
        <f>SUM(H126:H128)/3</f>
        <v>1.0423386911490355</v>
      </c>
      <c r="O108">
        <f t="shared" si="16"/>
        <v>347.44623038301182</v>
      </c>
      <c r="P108">
        <f t="shared" si="17"/>
        <v>1.6492204999359759</v>
      </c>
      <c r="Q108">
        <f t="shared" si="18"/>
        <v>1.2222222222222221</v>
      </c>
      <c r="R108">
        <f t="shared" si="19"/>
        <v>4.579326422713458</v>
      </c>
      <c r="S108">
        <v>2</v>
      </c>
      <c r="T108">
        <f t="shared" si="20"/>
        <v>5.7142857142857141E-2</v>
      </c>
      <c r="U108">
        <f t="shared" si="21"/>
        <v>2.0408163265306123</v>
      </c>
      <c r="V108">
        <f t="shared" si="22"/>
        <v>8.2693632491800457</v>
      </c>
    </row>
    <row r="109" spans="1:22">
      <c r="A109" t="s">
        <v>42</v>
      </c>
      <c r="B109" t="s">
        <v>82</v>
      </c>
      <c r="C109">
        <v>4</v>
      </c>
      <c r="D109">
        <v>1</v>
      </c>
      <c r="E109" t="s">
        <v>105</v>
      </c>
      <c r="F109">
        <v>0.23</v>
      </c>
      <c r="G109">
        <v>0.43</v>
      </c>
      <c r="H109">
        <f t="shared" si="15"/>
        <v>2.3255813953488373</v>
      </c>
      <c r="I109" s="18"/>
      <c r="J109" t="s">
        <v>42</v>
      </c>
      <c r="K109" s="1" t="s">
        <v>108</v>
      </c>
      <c r="L109" s="19">
        <v>1</v>
      </c>
      <c r="M109">
        <f>SUM(F129)</f>
        <v>0.15</v>
      </c>
      <c r="N109">
        <f>SUM(H129)</f>
        <v>1.5625</v>
      </c>
      <c r="O109">
        <f t="shared" si="16"/>
        <v>520.83333333333326</v>
      </c>
      <c r="P109">
        <f t="shared" si="17"/>
        <v>2.4722358030375666</v>
      </c>
      <c r="Q109">
        <f t="shared" si="18"/>
        <v>0.5</v>
      </c>
      <c r="R109">
        <f t="shared" si="19"/>
        <v>1.8733608092918697</v>
      </c>
      <c r="S109">
        <v>1</v>
      </c>
      <c r="T109">
        <f t="shared" si="20"/>
        <v>2.8571428571428571E-2</v>
      </c>
      <c r="U109">
        <f t="shared" si="21"/>
        <v>1.0204081632653061</v>
      </c>
      <c r="V109">
        <f t="shared" si="22"/>
        <v>5.3660047755947424</v>
      </c>
    </row>
    <row r="110" spans="1:22">
      <c r="A110" t="s">
        <v>42</v>
      </c>
      <c r="B110" t="s">
        <v>82</v>
      </c>
      <c r="C110">
        <v>4</v>
      </c>
      <c r="D110">
        <v>3</v>
      </c>
      <c r="E110" t="s">
        <v>105</v>
      </c>
      <c r="F110">
        <v>0.25</v>
      </c>
      <c r="G110">
        <v>0.78</v>
      </c>
      <c r="H110">
        <f t="shared" si="15"/>
        <v>1.2820512820512819</v>
      </c>
      <c r="I110" s="18"/>
      <c r="J110" t="s">
        <v>42</v>
      </c>
      <c r="K110" s="1" t="s">
        <v>90</v>
      </c>
      <c r="L110" s="19">
        <v>2</v>
      </c>
      <c r="M110">
        <f>SUM(F130:F131)/2</f>
        <v>0.48499999999999999</v>
      </c>
      <c r="N110">
        <f>SUM(H130:H131)/2</f>
        <v>1.5178571428571428</v>
      </c>
      <c r="O110">
        <f t="shared" si="16"/>
        <v>505.95238095238091</v>
      </c>
      <c r="P110">
        <f t="shared" si="17"/>
        <v>2.4016004943793505</v>
      </c>
      <c r="Q110">
        <f t="shared" si="18"/>
        <v>1.6166666666666667</v>
      </c>
      <c r="R110">
        <f t="shared" si="19"/>
        <v>6.0571999500437119</v>
      </c>
      <c r="S110">
        <v>2</v>
      </c>
      <c r="T110">
        <f t="shared" si="20"/>
        <v>5.7142857142857141E-2</v>
      </c>
      <c r="U110">
        <f t="shared" si="21"/>
        <v>2.0408163265306123</v>
      </c>
      <c r="V110">
        <f t="shared" si="22"/>
        <v>10.499616770953674</v>
      </c>
    </row>
    <row r="111" spans="1:22">
      <c r="A111" t="s">
        <v>42</v>
      </c>
      <c r="B111" t="s">
        <v>82</v>
      </c>
      <c r="C111">
        <v>4</v>
      </c>
      <c r="D111">
        <v>3</v>
      </c>
      <c r="E111" t="s">
        <v>105</v>
      </c>
      <c r="F111">
        <v>0.25</v>
      </c>
      <c r="G111">
        <v>0.48</v>
      </c>
      <c r="H111">
        <f t="shared" si="15"/>
        <v>2.0833333333333335</v>
      </c>
      <c r="I111" s="18"/>
      <c r="J111" t="s">
        <v>42</v>
      </c>
      <c r="K111" s="1" t="s">
        <v>38</v>
      </c>
      <c r="L111" s="19">
        <v>4</v>
      </c>
      <c r="M111">
        <f>SUM(F132:F135)/4</f>
        <v>0.32499999999999996</v>
      </c>
      <c r="N111">
        <f>SUM(H132:H135)/4</f>
        <v>1.3907246196911474</v>
      </c>
      <c r="O111">
        <f t="shared" si="16"/>
        <v>463.57487323038242</v>
      </c>
      <c r="P111">
        <f t="shared" si="17"/>
        <v>2.2004474860584056</v>
      </c>
      <c r="Q111">
        <f t="shared" si="18"/>
        <v>1.0833333333333333</v>
      </c>
      <c r="R111">
        <f t="shared" si="19"/>
        <v>4.0589484201323831</v>
      </c>
      <c r="S111">
        <v>3</v>
      </c>
      <c r="T111">
        <f t="shared" si="20"/>
        <v>8.5714285714285715E-2</v>
      </c>
      <c r="U111">
        <f t="shared" si="21"/>
        <v>3.0612244897959187</v>
      </c>
      <c r="V111">
        <f t="shared" si="22"/>
        <v>9.3206203959867082</v>
      </c>
    </row>
    <row r="112" spans="1:22">
      <c r="A112" t="s">
        <v>42</v>
      </c>
      <c r="B112" t="s">
        <v>82</v>
      </c>
      <c r="C112">
        <v>3</v>
      </c>
      <c r="D112">
        <v>1</v>
      </c>
      <c r="E112" t="s">
        <v>86</v>
      </c>
      <c r="F112">
        <v>0.09</v>
      </c>
      <c r="G112">
        <v>0.4</v>
      </c>
      <c r="H112">
        <f t="shared" si="15"/>
        <v>2.5</v>
      </c>
      <c r="I112" s="18"/>
      <c r="J112" t="s">
        <v>42</v>
      </c>
      <c r="K112" s="1" t="s">
        <v>39</v>
      </c>
      <c r="L112" s="19">
        <v>1</v>
      </c>
      <c r="M112">
        <v>0.2</v>
      </c>
      <c r="N112">
        <v>0.37037037037037035</v>
      </c>
      <c r="O112">
        <f t="shared" si="16"/>
        <v>123.45679012345677</v>
      </c>
      <c r="P112">
        <f t="shared" si="17"/>
        <v>0.58601144960890472</v>
      </c>
      <c r="Q112">
        <f t="shared" si="18"/>
        <v>0.66666666666666674</v>
      </c>
      <c r="R112">
        <f t="shared" si="19"/>
        <v>2.4978144123891597</v>
      </c>
      <c r="S112">
        <v>1</v>
      </c>
      <c r="T112">
        <f t="shared" si="20"/>
        <v>2.8571428571428571E-2</v>
      </c>
      <c r="U112">
        <f t="shared" si="21"/>
        <v>1.0204081632653061</v>
      </c>
      <c r="V112">
        <f t="shared" si="22"/>
        <v>4.1042340252633709</v>
      </c>
    </row>
    <row r="113" spans="1:22">
      <c r="A113" t="s">
        <v>42</v>
      </c>
      <c r="B113" t="s">
        <v>82</v>
      </c>
      <c r="C113">
        <v>3</v>
      </c>
      <c r="D113">
        <v>1</v>
      </c>
      <c r="E113" t="s">
        <v>86</v>
      </c>
      <c r="F113">
        <v>7.0000000000000007E-2</v>
      </c>
      <c r="G113">
        <v>0.14000000000000001</v>
      </c>
      <c r="H113">
        <f t="shared" si="15"/>
        <v>7.1428571428571423</v>
      </c>
      <c r="I113" s="18"/>
      <c r="J113" t="s">
        <v>42</v>
      </c>
      <c r="K113" t="s">
        <v>91</v>
      </c>
      <c r="L113" s="19">
        <v>2</v>
      </c>
      <c r="M113">
        <f>SUM(F137:F138)/2</f>
        <v>0.45500000000000002</v>
      </c>
      <c r="N113">
        <f>SUM(H137:H138)/2</f>
        <v>2.34375</v>
      </c>
      <c r="O113">
        <f t="shared" si="16"/>
        <v>781.25</v>
      </c>
      <c r="P113">
        <f t="shared" si="17"/>
        <v>3.7083537045563504</v>
      </c>
      <c r="Q113">
        <f t="shared" si="18"/>
        <v>1.5166666666666666</v>
      </c>
      <c r="R113">
        <f t="shared" si="19"/>
        <v>5.6825277881853378</v>
      </c>
      <c r="S113">
        <v>2</v>
      </c>
      <c r="T113">
        <f t="shared" si="20"/>
        <v>5.7142857142857141E-2</v>
      </c>
      <c r="U113">
        <f t="shared" si="21"/>
        <v>2.0408163265306123</v>
      </c>
      <c r="V113">
        <f t="shared" si="22"/>
        <v>11.4316978192723</v>
      </c>
    </row>
    <row r="114" spans="1:22">
      <c r="A114" t="s">
        <v>42</v>
      </c>
      <c r="B114" t="s">
        <v>82</v>
      </c>
      <c r="C114">
        <v>3</v>
      </c>
      <c r="D114">
        <v>3</v>
      </c>
      <c r="E114" t="s">
        <v>86</v>
      </c>
      <c r="F114">
        <v>0.15</v>
      </c>
      <c r="G114">
        <v>0.23</v>
      </c>
      <c r="H114">
        <f t="shared" si="15"/>
        <v>4.3478260869565215</v>
      </c>
      <c r="I114" s="18"/>
      <c r="J114" t="s">
        <v>42</v>
      </c>
      <c r="K114" t="s">
        <v>92</v>
      </c>
      <c r="L114" s="19">
        <v>3</v>
      </c>
      <c r="M114">
        <f>SUM(F139:F141)/3</f>
        <v>0.32</v>
      </c>
      <c r="N114">
        <f>SUM(H139:H141)/3</f>
        <v>2.3162845385067605</v>
      </c>
      <c r="O114">
        <f t="shared" si="16"/>
        <v>772.09484616892018</v>
      </c>
      <c r="P114">
        <f t="shared" si="17"/>
        <v>3.6648970023160072</v>
      </c>
      <c r="Q114">
        <f t="shared" si="18"/>
        <v>1.0666666666666667</v>
      </c>
      <c r="R114">
        <f t="shared" si="19"/>
        <v>3.996503059822655</v>
      </c>
      <c r="S114">
        <v>3</v>
      </c>
      <c r="T114">
        <f t="shared" si="20"/>
        <v>8.5714285714285715E-2</v>
      </c>
      <c r="U114">
        <f t="shared" si="21"/>
        <v>3.0612244897959187</v>
      </c>
      <c r="V114">
        <f t="shared" si="22"/>
        <v>10.722624551934581</v>
      </c>
    </row>
    <row r="115" spans="1:22">
      <c r="A115" t="s">
        <v>42</v>
      </c>
      <c r="B115" t="s">
        <v>82</v>
      </c>
      <c r="C115">
        <v>5</v>
      </c>
      <c r="D115">
        <v>3</v>
      </c>
      <c r="E115" t="s">
        <v>86</v>
      </c>
      <c r="F115">
        <v>0.05</v>
      </c>
      <c r="G115">
        <v>0.14000000000000001</v>
      </c>
      <c r="H115">
        <f t="shared" si="15"/>
        <v>7.1428571428571423</v>
      </c>
      <c r="I115" s="18"/>
      <c r="J115" t="s">
        <v>42</v>
      </c>
      <c r="K115" s="1" t="s">
        <v>93</v>
      </c>
      <c r="L115" s="9">
        <v>10</v>
      </c>
      <c r="M115">
        <f>SUM(F142:F151)/10</f>
        <v>0.17200000000000001</v>
      </c>
      <c r="N115">
        <f>SUM(H142:H151)/10</f>
        <v>2.6629208797947035</v>
      </c>
      <c r="O115">
        <f t="shared" si="16"/>
        <v>887.64029326490106</v>
      </c>
      <c r="P115">
        <f t="shared" si="17"/>
        <v>4.2133557373982482</v>
      </c>
      <c r="Q115">
        <f t="shared" si="18"/>
        <v>0.57333333333333347</v>
      </c>
      <c r="R115">
        <f t="shared" si="19"/>
        <v>2.1481203946546774</v>
      </c>
      <c r="S115">
        <v>9</v>
      </c>
      <c r="T115">
        <f t="shared" si="20"/>
        <v>0.25714285714285712</v>
      </c>
      <c r="U115">
        <f t="shared" si="21"/>
        <v>9.1836734693877542</v>
      </c>
      <c r="V115">
        <f t="shared" si="22"/>
        <v>15.545149601440681</v>
      </c>
    </row>
    <row r="116" spans="1:22">
      <c r="A116" t="s">
        <v>42</v>
      </c>
      <c r="B116" t="s">
        <v>82</v>
      </c>
      <c r="C116">
        <v>7</v>
      </c>
      <c r="D116">
        <v>5</v>
      </c>
      <c r="E116" t="s">
        <v>86</v>
      </c>
      <c r="F116">
        <v>0.05</v>
      </c>
      <c r="G116">
        <v>0.15</v>
      </c>
      <c r="H116">
        <f t="shared" si="15"/>
        <v>6.666666666666667</v>
      </c>
      <c r="I116" s="18"/>
      <c r="J116" t="s">
        <v>42</v>
      </c>
      <c r="K116" t="s">
        <v>109</v>
      </c>
      <c r="L116" s="9">
        <v>2</v>
      </c>
      <c r="M116">
        <f>SUM(F152:F153)/2</f>
        <v>0.02</v>
      </c>
      <c r="N116">
        <f>SUM(H152:H153)/2</f>
        <v>4.0064102564102564</v>
      </c>
      <c r="O116">
        <f t="shared" si="16"/>
        <v>1335.4700854700855</v>
      </c>
      <c r="P116">
        <f t="shared" si="17"/>
        <v>6.3390661616347881</v>
      </c>
      <c r="Q116">
        <f t="shared" si="18"/>
        <v>6.6666666666666666E-2</v>
      </c>
      <c r="R116">
        <f t="shared" si="19"/>
        <v>0.24978144123891594</v>
      </c>
      <c r="S116">
        <v>2</v>
      </c>
      <c r="T116">
        <f t="shared" si="20"/>
        <v>5.7142857142857141E-2</v>
      </c>
      <c r="U116">
        <f t="shared" si="21"/>
        <v>2.0408163265306123</v>
      </c>
      <c r="V116">
        <f t="shared" si="22"/>
        <v>8.629663929404316</v>
      </c>
    </row>
    <row r="117" spans="1:22">
      <c r="A117" t="s">
        <v>42</v>
      </c>
      <c r="B117" t="s">
        <v>82</v>
      </c>
      <c r="C117">
        <v>2</v>
      </c>
      <c r="D117">
        <v>2</v>
      </c>
      <c r="E117" s="1" t="s">
        <v>106</v>
      </c>
      <c r="F117">
        <v>0.3</v>
      </c>
      <c r="G117">
        <v>0.51</v>
      </c>
      <c r="H117">
        <f t="shared" si="15"/>
        <v>1.9607843137254901</v>
      </c>
      <c r="I117" s="18"/>
      <c r="J117" t="s">
        <v>42</v>
      </c>
      <c r="K117" t="s">
        <v>110</v>
      </c>
      <c r="L117" s="19">
        <v>1</v>
      </c>
      <c r="M117">
        <f>F154</f>
        <v>0.03</v>
      </c>
      <c r="N117">
        <f>H154</f>
        <v>2.8571428571428572</v>
      </c>
      <c r="O117">
        <f t="shared" ref="O117:O130" si="23">10000/30*N117</f>
        <v>952.38095238095229</v>
      </c>
      <c r="P117">
        <f t="shared" ref="P117:P131" si="24">O117/21067.3*100</f>
        <v>4.5206597541258366</v>
      </c>
      <c r="Q117">
        <f t="shared" ref="Q117:Q130" si="25">M117/30*100</f>
        <v>0.1</v>
      </c>
      <c r="R117">
        <f t="shared" ref="R117:R131" si="26">Q117/26.69*100</f>
        <v>0.37467216185837393</v>
      </c>
      <c r="S117">
        <v>1</v>
      </c>
      <c r="T117">
        <f t="shared" ref="T117:T130" si="27">S117/35</f>
        <v>2.8571428571428571E-2</v>
      </c>
      <c r="U117">
        <f t="shared" ref="U117:U131" si="28">T117/2.8*100</f>
        <v>1.0204081632653061</v>
      </c>
      <c r="V117">
        <f t="shared" ref="V117:V131" si="29">U117+R117+P117</f>
        <v>5.9157400792495167</v>
      </c>
    </row>
    <row r="118" spans="1:22">
      <c r="A118" t="s">
        <v>42</v>
      </c>
      <c r="B118" t="s">
        <v>82</v>
      </c>
      <c r="C118">
        <v>2</v>
      </c>
      <c r="D118">
        <v>3</v>
      </c>
      <c r="E118" s="1" t="s">
        <v>106</v>
      </c>
      <c r="F118">
        <v>0.2</v>
      </c>
      <c r="G118">
        <v>0.24</v>
      </c>
      <c r="H118">
        <f t="shared" si="15"/>
        <v>4.166666666666667</v>
      </c>
      <c r="I118" s="18"/>
      <c r="J118" t="s">
        <v>42</v>
      </c>
      <c r="K118" t="s">
        <v>111</v>
      </c>
      <c r="L118" s="9">
        <v>3</v>
      </c>
      <c r="M118">
        <f>SUM(F155:F157)/3</f>
        <v>0.42</v>
      </c>
      <c r="N118">
        <f>SUM(H155:H157)/3</f>
        <v>1.0885000340708046</v>
      </c>
      <c r="O118">
        <f t="shared" si="23"/>
        <v>362.83334469026818</v>
      </c>
      <c r="P118">
        <f t="shared" si="24"/>
        <v>1.7222584037359707</v>
      </c>
      <c r="Q118">
        <f t="shared" si="25"/>
        <v>1.4000000000000001</v>
      </c>
      <c r="R118">
        <f t="shared" si="26"/>
        <v>5.2454102660172346</v>
      </c>
      <c r="S118">
        <v>3</v>
      </c>
      <c r="T118">
        <f t="shared" si="27"/>
        <v>8.5714285714285715E-2</v>
      </c>
      <c r="U118">
        <f t="shared" si="28"/>
        <v>3.0612244897959187</v>
      </c>
      <c r="V118">
        <f t="shared" si="29"/>
        <v>10.028893159549124</v>
      </c>
    </row>
    <row r="119" spans="1:22">
      <c r="A119" t="s">
        <v>42</v>
      </c>
      <c r="B119" t="s">
        <v>82</v>
      </c>
      <c r="C119">
        <v>2</v>
      </c>
      <c r="D119">
        <v>3</v>
      </c>
      <c r="E119" s="1" t="s">
        <v>106</v>
      </c>
      <c r="F119">
        <v>0.15</v>
      </c>
      <c r="G119">
        <v>0.41</v>
      </c>
      <c r="H119">
        <f t="shared" si="15"/>
        <v>2.4390243902439024</v>
      </c>
      <c r="I119" s="18"/>
      <c r="J119" t="s">
        <v>42</v>
      </c>
      <c r="K119" t="s">
        <v>46</v>
      </c>
      <c r="L119" s="9">
        <v>1</v>
      </c>
      <c r="M119">
        <v>0.4</v>
      </c>
      <c r="N119">
        <v>1.4285714285714286</v>
      </c>
      <c r="O119">
        <f t="shared" si="23"/>
        <v>476.19047619047615</v>
      </c>
      <c r="P119">
        <f t="shared" si="24"/>
        <v>2.2603298770629183</v>
      </c>
      <c r="Q119">
        <f t="shared" si="25"/>
        <v>1.3333333333333335</v>
      </c>
      <c r="R119">
        <f t="shared" si="26"/>
        <v>4.9956288247783194</v>
      </c>
      <c r="S119">
        <v>1</v>
      </c>
      <c r="T119">
        <f t="shared" si="27"/>
        <v>2.8571428571428571E-2</v>
      </c>
      <c r="U119">
        <f t="shared" si="28"/>
        <v>1.0204081632653061</v>
      </c>
      <c r="V119">
        <f t="shared" si="29"/>
        <v>8.2763668651065441</v>
      </c>
    </row>
    <row r="120" spans="1:22">
      <c r="A120" t="s">
        <v>42</v>
      </c>
      <c r="B120" t="s">
        <v>82</v>
      </c>
      <c r="C120">
        <v>2</v>
      </c>
      <c r="D120">
        <v>4</v>
      </c>
      <c r="E120" s="1" t="s">
        <v>106</v>
      </c>
      <c r="F120">
        <v>0.35</v>
      </c>
      <c r="G120">
        <v>0.41</v>
      </c>
      <c r="H120">
        <f t="shared" si="15"/>
        <v>2.4390243902439024</v>
      </c>
      <c r="I120" s="18"/>
      <c r="J120" t="s">
        <v>42</v>
      </c>
      <c r="K120" t="s">
        <v>96</v>
      </c>
      <c r="L120" s="9">
        <v>2</v>
      </c>
      <c r="M120">
        <f>SUM(F159:F160)/2</f>
        <v>0.1</v>
      </c>
      <c r="N120">
        <f>SUM(H159:H160)/2</f>
        <v>1.8131868131868132</v>
      </c>
      <c r="O120">
        <f t="shared" si="23"/>
        <v>604.39560439560432</v>
      </c>
      <c r="P120">
        <f t="shared" si="24"/>
        <v>2.8688802285798576</v>
      </c>
      <c r="Q120">
        <f t="shared" si="25"/>
        <v>0.33333333333333337</v>
      </c>
      <c r="R120">
        <f t="shared" si="26"/>
        <v>1.2489072061945798</v>
      </c>
      <c r="S120">
        <v>1</v>
      </c>
      <c r="T120">
        <f t="shared" si="27"/>
        <v>2.8571428571428571E-2</v>
      </c>
      <c r="U120">
        <f t="shared" si="28"/>
        <v>1.0204081632653061</v>
      </c>
      <c r="V120">
        <f t="shared" si="29"/>
        <v>5.1381955980397436</v>
      </c>
    </row>
    <row r="121" spans="1:22">
      <c r="A121" t="s">
        <v>42</v>
      </c>
      <c r="B121" t="s">
        <v>82</v>
      </c>
      <c r="C121">
        <v>2</v>
      </c>
      <c r="D121">
        <v>5</v>
      </c>
      <c r="E121" s="1" t="s">
        <v>106</v>
      </c>
      <c r="F121">
        <v>0.08</v>
      </c>
      <c r="G121">
        <v>0.31</v>
      </c>
      <c r="H121">
        <f t="shared" si="15"/>
        <v>3.2258064516129035</v>
      </c>
      <c r="I121" s="18"/>
      <c r="J121" t="s">
        <v>42</v>
      </c>
      <c r="K121" t="s">
        <v>97</v>
      </c>
      <c r="L121" s="9">
        <v>1</v>
      </c>
      <c r="M121">
        <f>F161</f>
        <v>0.6</v>
      </c>
      <c r="N121">
        <f>H161</f>
        <v>1.25</v>
      </c>
      <c r="O121">
        <f t="shared" si="23"/>
        <v>416.66666666666663</v>
      </c>
      <c r="P121">
        <f t="shared" si="24"/>
        <v>1.9777886424300535</v>
      </c>
      <c r="Q121">
        <f t="shared" si="25"/>
        <v>2</v>
      </c>
      <c r="R121">
        <f t="shared" si="26"/>
        <v>7.4934432371674786</v>
      </c>
      <c r="S121">
        <v>1</v>
      </c>
      <c r="T121">
        <f t="shared" si="27"/>
        <v>2.8571428571428571E-2</v>
      </c>
      <c r="U121">
        <f t="shared" si="28"/>
        <v>1.0204081632653061</v>
      </c>
      <c r="V121">
        <f t="shared" si="29"/>
        <v>10.491640042862837</v>
      </c>
    </row>
    <row r="122" spans="1:22">
      <c r="A122" t="s">
        <v>42</v>
      </c>
      <c r="B122" t="s">
        <v>82</v>
      </c>
      <c r="C122">
        <v>1</v>
      </c>
      <c r="D122">
        <v>3</v>
      </c>
      <c r="E122" t="s">
        <v>107</v>
      </c>
      <c r="F122">
        <v>0.5</v>
      </c>
      <c r="G122">
        <v>0.35</v>
      </c>
      <c r="H122">
        <f t="shared" si="15"/>
        <v>2.8571428571428572</v>
      </c>
      <c r="I122" s="18"/>
      <c r="J122" t="s">
        <v>42</v>
      </c>
      <c r="K122" t="s">
        <v>112</v>
      </c>
      <c r="L122" s="9">
        <v>2</v>
      </c>
      <c r="M122">
        <f>SUM(F162:F163)/2</f>
        <v>0.17499999999999999</v>
      </c>
      <c r="N122">
        <f>SUM(H162:H163)/2</f>
        <v>3.7012987012987013</v>
      </c>
      <c r="O122">
        <f t="shared" si="23"/>
        <v>1233.7662337662337</v>
      </c>
      <c r="P122">
        <f t="shared" si="24"/>
        <v>5.8563092269357426</v>
      </c>
      <c r="Q122">
        <f t="shared" si="25"/>
        <v>0.58333333333333326</v>
      </c>
      <c r="R122">
        <f t="shared" si="26"/>
        <v>2.1855876108405141</v>
      </c>
      <c r="S122">
        <v>2</v>
      </c>
      <c r="T122">
        <f t="shared" si="27"/>
        <v>5.7142857142857141E-2</v>
      </c>
      <c r="U122">
        <f t="shared" si="28"/>
        <v>2.0408163265306123</v>
      </c>
      <c r="V122">
        <f t="shared" si="29"/>
        <v>10.082713164306869</v>
      </c>
    </row>
    <row r="123" spans="1:22">
      <c r="A123" t="s">
        <v>42</v>
      </c>
      <c r="B123" t="s">
        <v>82</v>
      </c>
      <c r="C123">
        <v>1</v>
      </c>
      <c r="D123">
        <v>3</v>
      </c>
      <c r="E123" t="s">
        <v>107</v>
      </c>
      <c r="F123">
        <v>0.8</v>
      </c>
      <c r="G123">
        <v>1.2</v>
      </c>
      <c r="H123">
        <f t="shared" si="15"/>
        <v>0.83333333333333337</v>
      </c>
      <c r="I123" s="18"/>
      <c r="J123" t="s">
        <v>42</v>
      </c>
      <c r="K123" t="s">
        <v>113</v>
      </c>
      <c r="L123" s="9">
        <v>1</v>
      </c>
      <c r="M123">
        <v>0.02</v>
      </c>
      <c r="N123">
        <v>1.4285714285714286</v>
      </c>
      <c r="O123">
        <f t="shared" si="23"/>
        <v>476.19047619047615</v>
      </c>
      <c r="P123">
        <f t="shared" si="24"/>
        <v>2.2603298770629183</v>
      </c>
      <c r="Q123">
        <f t="shared" si="25"/>
        <v>6.6666666666666666E-2</v>
      </c>
      <c r="R123">
        <f t="shared" si="26"/>
        <v>0.24978144123891594</v>
      </c>
      <c r="S123">
        <v>1</v>
      </c>
      <c r="T123">
        <f t="shared" si="27"/>
        <v>2.8571428571428571E-2</v>
      </c>
      <c r="U123">
        <f t="shared" si="28"/>
        <v>1.0204081632653061</v>
      </c>
      <c r="V123">
        <f t="shared" si="29"/>
        <v>3.5305194815671403</v>
      </c>
    </row>
    <row r="124" spans="1:22">
      <c r="A124" t="s">
        <v>42</v>
      </c>
      <c r="B124" t="s">
        <v>82</v>
      </c>
      <c r="C124">
        <v>2</v>
      </c>
      <c r="D124">
        <v>1</v>
      </c>
      <c r="E124" t="s">
        <v>107</v>
      </c>
      <c r="F124">
        <v>0.01</v>
      </c>
      <c r="G124">
        <v>0.33</v>
      </c>
      <c r="H124">
        <f t="shared" si="15"/>
        <v>3.0303030303030303</v>
      </c>
      <c r="I124" s="18"/>
      <c r="J124" t="s">
        <v>42</v>
      </c>
      <c r="K124" t="s">
        <v>100</v>
      </c>
      <c r="L124" s="9">
        <v>7</v>
      </c>
      <c r="M124">
        <f>SUM(F165:F171)/7</f>
        <v>0.25857142857142862</v>
      </c>
      <c r="N124">
        <f>SUM(H165:H171)/7</f>
        <v>2.4281019737822183</v>
      </c>
      <c r="O124">
        <f t="shared" si="23"/>
        <v>809.36732459407267</v>
      </c>
      <c r="P124">
        <f t="shared" si="24"/>
        <v>3.8418180051267727</v>
      </c>
      <c r="Q124">
        <f t="shared" si="25"/>
        <v>0.86190476190476195</v>
      </c>
      <c r="R124">
        <f t="shared" si="26"/>
        <v>3.2293172045888419</v>
      </c>
      <c r="S124">
        <v>4</v>
      </c>
      <c r="T124">
        <f t="shared" si="27"/>
        <v>0.11428571428571428</v>
      </c>
      <c r="U124">
        <f t="shared" si="28"/>
        <v>4.0816326530612246</v>
      </c>
      <c r="V124">
        <f t="shared" si="29"/>
        <v>11.152767862776839</v>
      </c>
    </row>
    <row r="125" spans="1:22">
      <c r="A125" t="s">
        <v>42</v>
      </c>
      <c r="B125" t="s">
        <v>82</v>
      </c>
      <c r="C125">
        <v>3</v>
      </c>
      <c r="D125">
        <v>5</v>
      </c>
      <c r="E125" t="s">
        <v>107</v>
      </c>
      <c r="F125">
        <v>0.55000000000000004</v>
      </c>
      <c r="G125">
        <v>0.36</v>
      </c>
      <c r="H125">
        <f t="shared" si="15"/>
        <v>2.7777777777777777</v>
      </c>
      <c r="I125" s="18"/>
      <c r="J125" t="s">
        <v>42</v>
      </c>
      <c r="K125" t="s">
        <v>114</v>
      </c>
      <c r="L125" s="9">
        <v>4</v>
      </c>
      <c r="M125">
        <f>SUM(F172:F175)/4</f>
        <v>0.10750000000000001</v>
      </c>
      <c r="N125">
        <f>SUM(H172:H175)/4</f>
        <v>4.3778801843317972</v>
      </c>
      <c r="O125">
        <f t="shared" si="23"/>
        <v>1459.2933947772656</v>
      </c>
      <c r="P125">
        <f t="shared" si="24"/>
        <v>6.9268173651928135</v>
      </c>
      <c r="Q125">
        <f t="shared" si="25"/>
        <v>0.35833333333333339</v>
      </c>
      <c r="R125">
        <f t="shared" si="26"/>
        <v>1.3425752466591734</v>
      </c>
      <c r="S125">
        <v>3</v>
      </c>
      <c r="T125">
        <f t="shared" si="27"/>
        <v>8.5714285714285715E-2</v>
      </c>
      <c r="U125">
        <f t="shared" si="28"/>
        <v>3.0612244897959187</v>
      </c>
      <c r="V125">
        <f t="shared" si="29"/>
        <v>11.330617101647906</v>
      </c>
    </row>
    <row r="126" spans="1:22">
      <c r="A126" t="s">
        <v>42</v>
      </c>
      <c r="B126" t="s">
        <v>82</v>
      </c>
      <c r="C126">
        <v>2</v>
      </c>
      <c r="D126">
        <v>3</v>
      </c>
      <c r="E126" s="1" t="s">
        <v>88</v>
      </c>
      <c r="F126">
        <v>0.25</v>
      </c>
      <c r="G126">
        <v>0.83</v>
      </c>
      <c r="H126">
        <f t="shared" si="15"/>
        <v>1.2048192771084338</v>
      </c>
      <c r="I126" s="18"/>
      <c r="J126" t="s">
        <v>42</v>
      </c>
      <c r="K126" s="1" t="s">
        <v>115</v>
      </c>
      <c r="L126" s="9">
        <v>1</v>
      </c>
      <c r="M126">
        <f>SUM(F176)</f>
        <v>0.54</v>
      </c>
      <c r="N126">
        <f>SUM(H176)</f>
        <v>0.77519379844961234</v>
      </c>
      <c r="O126">
        <f t="shared" si="23"/>
        <v>258.39793281653743</v>
      </c>
      <c r="P126">
        <f t="shared" si="24"/>
        <v>1.2265355922046841</v>
      </c>
      <c r="Q126">
        <f t="shared" si="25"/>
        <v>1.8000000000000003</v>
      </c>
      <c r="R126">
        <f t="shared" si="26"/>
        <v>6.7440989134507312</v>
      </c>
      <c r="S126">
        <v>1</v>
      </c>
      <c r="T126">
        <f t="shared" si="27"/>
        <v>2.8571428571428571E-2</v>
      </c>
      <c r="U126">
        <f t="shared" si="28"/>
        <v>1.0204081632653061</v>
      </c>
      <c r="V126">
        <f t="shared" si="29"/>
        <v>8.9910426689207217</v>
      </c>
    </row>
    <row r="127" spans="1:22">
      <c r="A127" t="s">
        <v>42</v>
      </c>
      <c r="B127" t="s">
        <v>82</v>
      </c>
      <c r="C127">
        <v>5</v>
      </c>
      <c r="D127">
        <v>5</v>
      </c>
      <c r="E127" s="1" t="s">
        <v>88</v>
      </c>
      <c r="F127">
        <v>0.7</v>
      </c>
      <c r="G127">
        <v>0.95</v>
      </c>
      <c r="H127">
        <f t="shared" si="15"/>
        <v>1.0526315789473684</v>
      </c>
      <c r="I127" s="18"/>
      <c r="J127" t="s">
        <v>42</v>
      </c>
      <c r="K127" s="1" t="s">
        <v>116</v>
      </c>
      <c r="L127" s="9">
        <v>7</v>
      </c>
      <c r="M127">
        <f>SUM(F177:F183)/7</f>
        <v>0.1242857142857143</v>
      </c>
      <c r="N127">
        <f>SUM(H177:H183)/7</f>
        <v>1.9655853732500346</v>
      </c>
      <c r="O127">
        <f t="shared" si="23"/>
        <v>655.19512441667814</v>
      </c>
      <c r="P127">
        <f t="shared" si="24"/>
        <v>3.1100099415524447</v>
      </c>
      <c r="Q127">
        <f t="shared" si="25"/>
        <v>0.41428571428571437</v>
      </c>
      <c r="R127">
        <f t="shared" si="26"/>
        <v>1.5522132419846921</v>
      </c>
      <c r="S127">
        <v>4</v>
      </c>
      <c r="T127">
        <f t="shared" si="27"/>
        <v>0.11428571428571428</v>
      </c>
      <c r="U127">
        <f t="shared" si="28"/>
        <v>4.0816326530612246</v>
      </c>
      <c r="V127">
        <f t="shared" si="29"/>
        <v>8.7438558365983603</v>
      </c>
    </row>
    <row r="128" spans="1:22">
      <c r="A128" t="s">
        <v>42</v>
      </c>
      <c r="B128" t="s">
        <v>82</v>
      </c>
      <c r="C128">
        <v>5</v>
      </c>
      <c r="D128">
        <v>5</v>
      </c>
      <c r="E128" s="1" t="s">
        <v>88</v>
      </c>
      <c r="F128">
        <v>0.15</v>
      </c>
      <c r="G128">
        <v>1.1499999999999999</v>
      </c>
      <c r="H128">
        <f t="shared" si="15"/>
        <v>0.86956521739130443</v>
      </c>
      <c r="I128" s="18"/>
      <c r="J128" t="s">
        <v>42</v>
      </c>
      <c r="K128" s="1" t="s">
        <v>40</v>
      </c>
      <c r="L128" s="9">
        <v>14</v>
      </c>
      <c r="M128">
        <f>SUM(F184:F197)/14</f>
        <v>0.32642857142857146</v>
      </c>
      <c r="N128">
        <f>SUM(H184:H197)/14</f>
        <v>1.20372782312379</v>
      </c>
      <c r="O128">
        <f t="shared" si="23"/>
        <v>401.24260770793001</v>
      </c>
      <c r="P128">
        <f t="shared" si="24"/>
        <v>1.9045753737210274</v>
      </c>
      <c r="Q128">
        <f t="shared" si="25"/>
        <v>1.0880952380952382</v>
      </c>
      <c r="R128">
        <f t="shared" si="26"/>
        <v>4.0767899516494497</v>
      </c>
      <c r="S128">
        <v>8</v>
      </c>
      <c r="T128">
        <f t="shared" si="27"/>
        <v>0.22857142857142856</v>
      </c>
      <c r="U128">
        <f t="shared" si="28"/>
        <v>8.1632653061224492</v>
      </c>
      <c r="V128">
        <f t="shared" si="29"/>
        <v>14.144630631492927</v>
      </c>
    </row>
    <row r="129" spans="1:22">
      <c r="A129" t="s">
        <v>42</v>
      </c>
      <c r="B129" t="s">
        <v>82</v>
      </c>
      <c r="C129">
        <v>2</v>
      </c>
      <c r="D129">
        <v>3</v>
      </c>
      <c r="E129" s="1" t="s">
        <v>108</v>
      </c>
      <c r="F129">
        <v>0.15</v>
      </c>
      <c r="G129">
        <v>0.64</v>
      </c>
      <c r="H129">
        <f t="shared" si="15"/>
        <v>1.5625</v>
      </c>
      <c r="I129" s="18"/>
      <c r="J129" t="s">
        <v>42</v>
      </c>
      <c r="K129" s="1" t="s">
        <v>34</v>
      </c>
      <c r="L129" s="9">
        <v>6</v>
      </c>
      <c r="M129">
        <f>SUM(F198:F203)/6</f>
        <v>0.17166666666666666</v>
      </c>
      <c r="N129">
        <f>SUM(H198:H203)/6</f>
        <v>1.9610389610389609</v>
      </c>
      <c r="O129">
        <f t="shared" si="23"/>
        <v>653.6796536796536</v>
      </c>
      <c r="P129">
        <f t="shared" si="24"/>
        <v>3.1028164676045513</v>
      </c>
      <c r="Q129">
        <f t="shared" si="25"/>
        <v>0.57222222222222219</v>
      </c>
      <c r="R129">
        <f t="shared" si="26"/>
        <v>2.1439573706340287</v>
      </c>
      <c r="S129">
        <v>3</v>
      </c>
      <c r="T129">
        <f t="shared" si="27"/>
        <v>8.5714285714285715E-2</v>
      </c>
      <c r="U129">
        <f t="shared" si="28"/>
        <v>3.0612244897959187</v>
      </c>
      <c r="V129">
        <f t="shared" si="29"/>
        <v>8.3079983280344987</v>
      </c>
    </row>
    <row r="130" spans="1:22">
      <c r="A130" t="s">
        <v>42</v>
      </c>
      <c r="B130" t="s">
        <v>82</v>
      </c>
      <c r="C130">
        <v>1</v>
      </c>
      <c r="D130">
        <v>1</v>
      </c>
      <c r="E130" s="1" t="s">
        <v>90</v>
      </c>
      <c r="F130">
        <v>0.52</v>
      </c>
      <c r="G130">
        <v>0.8</v>
      </c>
      <c r="H130">
        <f t="shared" si="15"/>
        <v>1.25</v>
      </c>
      <c r="I130" s="18"/>
      <c r="J130" t="s">
        <v>42</v>
      </c>
      <c r="K130" s="1" t="s">
        <v>41</v>
      </c>
      <c r="L130" s="9">
        <v>33</v>
      </c>
      <c r="M130">
        <f>SUM(F204:F236)/33</f>
        <v>0.30818181818181811</v>
      </c>
      <c r="N130">
        <f>SUM(H204:H236)/33</f>
        <v>1.2563638816019378</v>
      </c>
      <c r="O130">
        <f t="shared" si="23"/>
        <v>418.78796053397923</v>
      </c>
      <c r="P130">
        <f t="shared" si="24"/>
        <v>1.9878577726333193</v>
      </c>
      <c r="Q130">
        <f t="shared" si="25"/>
        <v>1.0272727272727271</v>
      </c>
      <c r="R130">
        <f t="shared" si="26"/>
        <v>3.848904935454204</v>
      </c>
      <c r="S130">
        <v>21</v>
      </c>
      <c r="T130">
        <f t="shared" si="27"/>
        <v>0.6</v>
      </c>
      <c r="U130">
        <f t="shared" si="28"/>
        <v>21.428571428571431</v>
      </c>
      <c r="V130">
        <f t="shared" si="29"/>
        <v>27.265334136658954</v>
      </c>
    </row>
    <row r="131" spans="1:22">
      <c r="A131" t="s">
        <v>42</v>
      </c>
      <c r="B131" t="s">
        <v>82</v>
      </c>
      <c r="C131">
        <v>1</v>
      </c>
      <c r="D131">
        <v>3</v>
      </c>
      <c r="E131" s="1" t="s">
        <v>90</v>
      </c>
      <c r="F131">
        <v>0.45</v>
      </c>
      <c r="G131">
        <v>0.56000000000000005</v>
      </c>
      <c r="H131">
        <f t="shared" si="15"/>
        <v>1.7857142857142856</v>
      </c>
      <c r="I131" s="18"/>
      <c r="K131" s="3" t="s">
        <v>154</v>
      </c>
      <c r="L131" s="9">
        <f>SUM(L100:L130)</f>
        <v>138</v>
      </c>
      <c r="M131">
        <f>SUM(M100:M130)</f>
        <v>8.009967532467531</v>
      </c>
      <c r="O131">
        <f>SUM(O100:O130)</f>
        <v>21067.273208117749</v>
      </c>
      <c r="P131">
        <f t="shared" si="24"/>
        <v>99.999872827166982</v>
      </c>
      <c r="Q131">
        <f>SUM(Q100:Q130)</f>
        <v>26.699891774891771</v>
      </c>
      <c r="R131">
        <f t="shared" si="26"/>
        <v>100.03706172683316</v>
      </c>
      <c r="T131">
        <f>SUM(T100:T130)</f>
        <v>2.8</v>
      </c>
      <c r="U131">
        <f t="shared" si="28"/>
        <v>100</v>
      </c>
      <c r="V131">
        <f t="shared" si="29"/>
        <v>300.03693455400014</v>
      </c>
    </row>
    <row r="132" spans="1:22">
      <c r="A132" t="s">
        <v>42</v>
      </c>
      <c r="B132" t="s">
        <v>82</v>
      </c>
      <c r="C132">
        <v>6</v>
      </c>
      <c r="D132">
        <v>1</v>
      </c>
      <c r="E132" s="1" t="s">
        <v>38</v>
      </c>
      <c r="F132">
        <v>0.2</v>
      </c>
      <c r="G132">
        <v>1.1399999999999999</v>
      </c>
      <c r="H132">
        <f t="shared" si="15"/>
        <v>0.87719298245614041</v>
      </c>
      <c r="I132" s="18"/>
    </row>
    <row r="133" spans="1:22">
      <c r="A133" t="s">
        <v>42</v>
      </c>
      <c r="B133" t="s">
        <v>82</v>
      </c>
      <c r="C133">
        <v>6</v>
      </c>
      <c r="D133">
        <v>3</v>
      </c>
      <c r="E133" s="1" t="s">
        <v>38</v>
      </c>
      <c r="F133">
        <v>0.15</v>
      </c>
      <c r="G133">
        <v>0.46</v>
      </c>
      <c r="H133">
        <f t="shared" ref="H133:H196" si="30">1/G133</f>
        <v>2.1739130434782608</v>
      </c>
      <c r="I133" s="18"/>
    </row>
    <row r="134" spans="1:22">
      <c r="A134" t="s">
        <v>42</v>
      </c>
      <c r="B134" t="s">
        <v>82</v>
      </c>
      <c r="C134">
        <v>7</v>
      </c>
      <c r="D134">
        <v>1</v>
      </c>
      <c r="E134" s="1" t="s">
        <v>38</v>
      </c>
      <c r="F134">
        <v>0.8</v>
      </c>
      <c r="G134">
        <v>1.6</v>
      </c>
      <c r="H134">
        <f t="shared" si="30"/>
        <v>0.625</v>
      </c>
      <c r="I134" s="18"/>
    </row>
    <row r="135" spans="1:22">
      <c r="A135" t="s">
        <v>42</v>
      </c>
      <c r="B135" t="s">
        <v>82</v>
      </c>
      <c r="C135">
        <v>7</v>
      </c>
      <c r="D135">
        <v>1</v>
      </c>
      <c r="E135" s="1" t="s">
        <v>38</v>
      </c>
      <c r="F135">
        <v>0.15</v>
      </c>
      <c r="G135">
        <v>0.53</v>
      </c>
      <c r="H135">
        <f t="shared" si="30"/>
        <v>1.8867924528301885</v>
      </c>
      <c r="I135" s="18"/>
    </row>
    <row r="136" spans="1:22">
      <c r="A136" t="s">
        <v>42</v>
      </c>
      <c r="B136" t="s">
        <v>82</v>
      </c>
      <c r="C136">
        <v>5</v>
      </c>
      <c r="D136">
        <v>5</v>
      </c>
      <c r="E136" s="1" t="s">
        <v>39</v>
      </c>
      <c r="F136">
        <v>0.2</v>
      </c>
      <c r="G136">
        <v>2.7</v>
      </c>
      <c r="H136">
        <f t="shared" si="30"/>
        <v>0.37037037037037035</v>
      </c>
      <c r="I136" s="18"/>
    </row>
    <row r="137" spans="1:22">
      <c r="A137" t="s">
        <v>42</v>
      </c>
      <c r="B137" t="s">
        <v>82</v>
      </c>
      <c r="C137">
        <v>2</v>
      </c>
      <c r="D137">
        <v>5</v>
      </c>
      <c r="E137" t="s">
        <v>91</v>
      </c>
      <c r="F137">
        <v>0.15</v>
      </c>
      <c r="G137">
        <v>0.32</v>
      </c>
      <c r="H137">
        <f t="shared" si="30"/>
        <v>3.125</v>
      </c>
      <c r="I137" s="18"/>
    </row>
    <row r="138" spans="1:22">
      <c r="A138" t="s">
        <v>42</v>
      </c>
      <c r="B138" t="s">
        <v>82</v>
      </c>
      <c r="C138">
        <v>3</v>
      </c>
      <c r="D138">
        <v>2</v>
      </c>
      <c r="E138" t="s">
        <v>91</v>
      </c>
      <c r="F138">
        <v>0.76</v>
      </c>
      <c r="G138">
        <v>0.64</v>
      </c>
      <c r="H138">
        <f t="shared" si="30"/>
        <v>1.5625</v>
      </c>
      <c r="I138" s="18"/>
    </row>
    <row r="139" spans="1:22">
      <c r="A139" t="s">
        <v>42</v>
      </c>
      <c r="B139" t="s">
        <v>82</v>
      </c>
      <c r="C139">
        <v>2</v>
      </c>
      <c r="D139">
        <v>1</v>
      </c>
      <c r="E139" t="s">
        <v>92</v>
      </c>
      <c r="F139">
        <v>0.42</v>
      </c>
      <c r="G139">
        <v>0.42</v>
      </c>
      <c r="H139">
        <f t="shared" si="30"/>
        <v>2.3809523809523809</v>
      </c>
      <c r="I139" s="18"/>
    </row>
    <row r="140" spans="1:22">
      <c r="A140" t="s">
        <v>42</v>
      </c>
      <c r="B140" t="s">
        <v>82</v>
      </c>
      <c r="C140">
        <v>2</v>
      </c>
      <c r="D140">
        <v>4</v>
      </c>
      <c r="E140" t="s">
        <v>92</v>
      </c>
      <c r="F140">
        <v>0.24</v>
      </c>
      <c r="G140">
        <v>0.81</v>
      </c>
      <c r="H140">
        <f t="shared" si="30"/>
        <v>1.2345679012345678</v>
      </c>
      <c r="I140" s="18"/>
    </row>
    <row r="141" spans="1:22">
      <c r="A141" t="s">
        <v>42</v>
      </c>
      <c r="B141" t="s">
        <v>82</v>
      </c>
      <c r="C141">
        <v>7</v>
      </c>
      <c r="D141">
        <v>2</v>
      </c>
      <c r="E141" t="s">
        <v>92</v>
      </c>
      <c r="F141">
        <v>0.3</v>
      </c>
      <c r="G141">
        <v>0.3</v>
      </c>
      <c r="H141">
        <f t="shared" si="30"/>
        <v>3.3333333333333335</v>
      </c>
      <c r="I141" s="18"/>
    </row>
    <row r="142" spans="1:22">
      <c r="A142" t="s">
        <v>42</v>
      </c>
      <c r="B142" t="s">
        <v>82</v>
      </c>
      <c r="C142">
        <v>2</v>
      </c>
      <c r="D142">
        <v>1</v>
      </c>
      <c r="E142" s="1" t="s">
        <v>93</v>
      </c>
      <c r="F142">
        <v>0.04</v>
      </c>
      <c r="G142">
        <v>0.17</v>
      </c>
      <c r="H142">
        <f t="shared" si="30"/>
        <v>5.8823529411764701</v>
      </c>
      <c r="I142" s="18"/>
    </row>
    <row r="143" spans="1:22">
      <c r="A143" t="s">
        <v>42</v>
      </c>
      <c r="B143" t="s">
        <v>82</v>
      </c>
      <c r="C143">
        <v>2</v>
      </c>
      <c r="D143">
        <v>2</v>
      </c>
      <c r="E143" s="1" t="s">
        <v>93</v>
      </c>
      <c r="F143">
        <v>0.26</v>
      </c>
      <c r="G143">
        <v>1.3</v>
      </c>
      <c r="H143">
        <f t="shared" si="30"/>
        <v>0.76923076923076916</v>
      </c>
      <c r="I143" s="18"/>
    </row>
    <row r="144" spans="1:22">
      <c r="A144" t="s">
        <v>42</v>
      </c>
      <c r="B144" t="s">
        <v>82</v>
      </c>
      <c r="C144">
        <v>2</v>
      </c>
      <c r="D144">
        <v>2</v>
      </c>
      <c r="E144" s="1" t="s">
        <v>93</v>
      </c>
      <c r="F144">
        <v>0.28000000000000003</v>
      </c>
      <c r="G144">
        <v>0.39</v>
      </c>
      <c r="H144">
        <f t="shared" si="30"/>
        <v>2.5641025641025639</v>
      </c>
      <c r="I144" s="18"/>
      <c r="K144" s="1"/>
      <c r="L144" s="19"/>
    </row>
    <row r="145" spans="1:9">
      <c r="A145" t="s">
        <v>42</v>
      </c>
      <c r="B145" t="s">
        <v>82</v>
      </c>
      <c r="C145">
        <v>2</v>
      </c>
      <c r="D145">
        <v>5</v>
      </c>
      <c r="E145" s="1" t="s">
        <v>93</v>
      </c>
      <c r="F145">
        <v>0.05</v>
      </c>
      <c r="G145">
        <v>1.34</v>
      </c>
      <c r="H145">
        <f t="shared" si="30"/>
        <v>0.74626865671641784</v>
      </c>
      <c r="I145" s="18"/>
    </row>
    <row r="146" spans="1:9">
      <c r="A146" t="s">
        <v>42</v>
      </c>
      <c r="B146" t="s">
        <v>82</v>
      </c>
      <c r="C146">
        <v>3</v>
      </c>
      <c r="D146">
        <v>4</v>
      </c>
      <c r="E146" s="1" t="s">
        <v>93</v>
      </c>
      <c r="F146">
        <v>0.05</v>
      </c>
      <c r="G146">
        <v>0.09</v>
      </c>
      <c r="H146">
        <f t="shared" si="30"/>
        <v>11.111111111111111</v>
      </c>
      <c r="I146" s="18"/>
    </row>
    <row r="147" spans="1:9">
      <c r="A147" t="s">
        <v>42</v>
      </c>
      <c r="B147" t="s">
        <v>82</v>
      </c>
      <c r="C147">
        <v>3</v>
      </c>
      <c r="D147">
        <v>5</v>
      </c>
      <c r="E147" s="1" t="s">
        <v>93</v>
      </c>
      <c r="F147">
        <v>0.04</v>
      </c>
      <c r="G147">
        <v>1.47</v>
      </c>
      <c r="H147">
        <f t="shared" si="30"/>
        <v>0.68027210884353739</v>
      </c>
      <c r="I147" s="18"/>
    </row>
    <row r="148" spans="1:9">
      <c r="A148" t="s">
        <v>42</v>
      </c>
      <c r="B148" t="s">
        <v>82</v>
      </c>
      <c r="C148">
        <v>4</v>
      </c>
      <c r="D148">
        <v>3</v>
      </c>
      <c r="E148" s="1" t="s">
        <v>93</v>
      </c>
      <c r="F148">
        <v>0.05</v>
      </c>
      <c r="G148">
        <v>0.67</v>
      </c>
      <c r="H148">
        <f t="shared" si="30"/>
        <v>1.4925373134328357</v>
      </c>
      <c r="I148" s="18"/>
    </row>
    <row r="149" spans="1:9">
      <c r="A149" t="s">
        <v>42</v>
      </c>
      <c r="B149" t="s">
        <v>82</v>
      </c>
      <c r="C149">
        <v>4</v>
      </c>
      <c r="D149">
        <v>4</v>
      </c>
      <c r="E149" s="1" t="s">
        <v>93</v>
      </c>
      <c r="F149">
        <v>0.3</v>
      </c>
      <c r="G149">
        <v>0.8</v>
      </c>
      <c r="H149">
        <f t="shared" si="30"/>
        <v>1.25</v>
      </c>
      <c r="I149" s="18"/>
    </row>
    <row r="150" spans="1:9">
      <c r="A150" t="s">
        <v>42</v>
      </c>
      <c r="B150" t="s">
        <v>82</v>
      </c>
      <c r="C150">
        <v>5</v>
      </c>
      <c r="D150">
        <v>2</v>
      </c>
      <c r="E150" s="1" t="s">
        <v>93</v>
      </c>
      <c r="F150">
        <v>0.05</v>
      </c>
      <c r="G150">
        <v>1.25</v>
      </c>
      <c r="H150">
        <f t="shared" si="30"/>
        <v>0.8</v>
      </c>
      <c r="I150" s="18"/>
    </row>
    <row r="151" spans="1:9">
      <c r="A151" t="s">
        <v>42</v>
      </c>
      <c r="B151" t="s">
        <v>82</v>
      </c>
      <c r="C151">
        <v>7</v>
      </c>
      <c r="D151">
        <v>5</v>
      </c>
      <c r="E151" s="1" t="s">
        <v>93</v>
      </c>
      <c r="F151">
        <v>0.6</v>
      </c>
      <c r="G151">
        <v>0.75</v>
      </c>
      <c r="H151">
        <f t="shared" si="30"/>
        <v>1.3333333333333333</v>
      </c>
      <c r="I151" s="18"/>
    </row>
    <row r="152" spans="1:9">
      <c r="A152" t="s">
        <v>42</v>
      </c>
      <c r="B152" t="s">
        <v>82</v>
      </c>
      <c r="C152">
        <v>2</v>
      </c>
      <c r="D152">
        <v>1</v>
      </c>
      <c r="E152" t="s">
        <v>109</v>
      </c>
      <c r="F152">
        <v>0.02</v>
      </c>
      <c r="G152">
        <v>0.26</v>
      </c>
      <c r="H152">
        <f t="shared" si="30"/>
        <v>3.8461538461538458</v>
      </c>
      <c r="I152" s="18"/>
    </row>
    <row r="153" spans="1:9">
      <c r="A153" t="s">
        <v>42</v>
      </c>
      <c r="B153" t="s">
        <v>82</v>
      </c>
      <c r="C153">
        <v>2</v>
      </c>
      <c r="D153">
        <v>3</v>
      </c>
      <c r="E153" t="s">
        <v>109</v>
      </c>
      <c r="F153">
        <v>0.02</v>
      </c>
      <c r="G153">
        <v>0.24</v>
      </c>
      <c r="H153">
        <f t="shared" si="30"/>
        <v>4.166666666666667</v>
      </c>
      <c r="I153" s="18"/>
    </row>
    <row r="154" spans="1:9">
      <c r="A154" t="s">
        <v>42</v>
      </c>
      <c r="B154" t="s">
        <v>82</v>
      </c>
      <c r="C154">
        <v>5</v>
      </c>
      <c r="D154">
        <v>1</v>
      </c>
      <c r="E154" t="s">
        <v>110</v>
      </c>
      <c r="F154">
        <v>0.03</v>
      </c>
      <c r="G154">
        <v>0.35</v>
      </c>
      <c r="H154">
        <f t="shared" si="30"/>
        <v>2.8571428571428572</v>
      </c>
      <c r="I154" s="18"/>
    </row>
    <row r="155" spans="1:9">
      <c r="A155" t="s">
        <v>42</v>
      </c>
      <c r="B155" t="s">
        <v>82</v>
      </c>
      <c r="C155">
        <v>2</v>
      </c>
      <c r="D155">
        <v>1</v>
      </c>
      <c r="E155" t="s">
        <v>111</v>
      </c>
      <c r="F155">
        <v>0.88</v>
      </c>
      <c r="G155">
        <v>1.41</v>
      </c>
      <c r="H155">
        <f t="shared" si="30"/>
        <v>0.70921985815602839</v>
      </c>
      <c r="I155" s="18"/>
    </row>
    <row r="156" spans="1:9">
      <c r="A156" t="s">
        <v>42</v>
      </c>
      <c r="B156" t="s">
        <v>82</v>
      </c>
      <c r="C156">
        <v>2</v>
      </c>
      <c r="D156">
        <v>3</v>
      </c>
      <c r="E156" t="s">
        <v>111</v>
      </c>
      <c r="F156">
        <v>0.23</v>
      </c>
      <c r="G156">
        <v>1.94</v>
      </c>
      <c r="H156">
        <f t="shared" si="30"/>
        <v>0.51546391752577325</v>
      </c>
      <c r="I156" s="18"/>
    </row>
    <row r="157" spans="1:9">
      <c r="A157" t="s">
        <v>42</v>
      </c>
      <c r="B157" t="s">
        <v>82</v>
      </c>
      <c r="C157">
        <v>7</v>
      </c>
      <c r="D157">
        <v>2</v>
      </c>
      <c r="E157" t="s">
        <v>111</v>
      </c>
      <c r="F157">
        <v>0.15</v>
      </c>
      <c r="G157">
        <v>0.49</v>
      </c>
      <c r="H157">
        <f t="shared" si="30"/>
        <v>2.0408163265306123</v>
      </c>
      <c r="I157" s="18"/>
    </row>
    <row r="158" spans="1:9">
      <c r="A158" t="s">
        <v>42</v>
      </c>
      <c r="B158" t="s">
        <v>82</v>
      </c>
      <c r="C158">
        <v>6</v>
      </c>
      <c r="D158">
        <v>5</v>
      </c>
      <c r="E158" t="s">
        <v>46</v>
      </c>
      <c r="F158">
        <v>0.4</v>
      </c>
      <c r="G158">
        <v>0.7</v>
      </c>
      <c r="H158">
        <f t="shared" si="30"/>
        <v>1.4285714285714286</v>
      </c>
      <c r="I158" s="18"/>
    </row>
    <row r="159" spans="1:9">
      <c r="A159" t="s">
        <v>42</v>
      </c>
      <c r="B159" t="s">
        <v>82</v>
      </c>
      <c r="C159">
        <v>1</v>
      </c>
      <c r="D159">
        <v>4</v>
      </c>
      <c r="E159" t="s">
        <v>96</v>
      </c>
      <c r="F159">
        <v>0.1</v>
      </c>
      <c r="G159">
        <v>1.3</v>
      </c>
      <c r="H159">
        <f t="shared" si="30"/>
        <v>0.76923076923076916</v>
      </c>
      <c r="I159" s="18"/>
    </row>
    <row r="160" spans="1:9">
      <c r="A160" t="s">
        <v>42</v>
      </c>
      <c r="B160" t="s">
        <v>82</v>
      </c>
      <c r="C160">
        <v>1</v>
      </c>
      <c r="D160">
        <v>4</v>
      </c>
      <c r="E160" t="s">
        <v>96</v>
      </c>
      <c r="F160">
        <v>0.1</v>
      </c>
      <c r="G160">
        <v>0.35</v>
      </c>
      <c r="H160">
        <f t="shared" si="30"/>
        <v>2.8571428571428572</v>
      </c>
      <c r="I160" s="18"/>
    </row>
    <row r="161" spans="1:9">
      <c r="A161" t="s">
        <v>42</v>
      </c>
      <c r="B161" t="s">
        <v>82</v>
      </c>
      <c r="C161">
        <v>1</v>
      </c>
      <c r="D161">
        <v>5</v>
      </c>
      <c r="E161" t="s">
        <v>97</v>
      </c>
      <c r="F161">
        <v>0.6</v>
      </c>
      <c r="G161">
        <v>0.8</v>
      </c>
      <c r="H161">
        <f t="shared" si="30"/>
        <v>1.25</v>
      </c>
      <c r="I161" s="18"/>
    </row>
    <row r="162" spans="1:9">
      <c r="A162" t="s">
        <v>42</v>
      </c>
      <c r="B162" t="s">
        <v>82</v>
      </c>
      <c r="C162">
        <v>7</v>
      </c>
      <c r="D162">
        <v>3</v>
      </c>
      <c r="E162" t="s">
        <v>112</v>
      </c>
      <c r="F162">
        <v>0.15</v>
      </c>
      <c r="G162">
        <v>0.35</v>
      </c>
      <c r="H162">
        <f t="shared" si="30"/>
        <v>2.8571428571428572</v>
      </c>
      <c r="I162" s="18"/>
    </row>
    <row r="163" spans="1:9">
      <c r="A163" t="s">
        <v>42</v>
      </c>
      <c r="B163" t="s">
        <v>82</v>
      </c>
      <c r="C163">
        <v>7</v>
      </c>
      <c r="D163">
        <v>4</v>
      </c>
      <c r="E163" t="s">
        <v>112</v>
      </c>
      <c r="F163">
        <v>0.2</v>
      </c>
      <c r="G163">
        <v>0.22</v>
      </c>
      <c r="H163">
        <f t="shared" si="30"/>
        <v>4.5454545454545459</v>
      </c>
      <c r="I163" s="18"/>
    </row>
    <row r="164" spans="1:9">
      <c r="A164" t="s">
        <v>42</v>
      </c>
      <c r="B164" t="s">
        <v>82</v>
      </c>
      <c r="C164">
        <v>4</v>
      </c>
      <c r="D164">
        <v>2</v>
      </c>
      <c r="E164" t="s">
        <v>113</v>
      </c>
      <c r="F164">
        <v>0.02</v>
      </c>
      <c r="G164">
        <v>0.7</v>
      </c>
      <c r="H164">
        <f t="shared" si="30"/>
        <v>1.4285714285714286</v>
      </c>
      <c r="I164" s="18"/>
    </row>
    <row r="165" spans="1:9">
      <c r="A165" t="s">
        <v>42</v>
      </c>
      <c r="B165" t="s">
        <v>82</v>
      </c>
      <c r="C165">
        <v>4</v>
      </c>
      <c r="D165">
        <v>1</v>
      </c>
      <c r="E165" t="s">
        <v>100</v>
      </c>
      <c r="F165">
        <v>0.5</v>
      </c>
      <c r="G165">
        <v>2.5</v>
      </c>
      <c r="H165">
        <f t="shared" si="30"/>
        <v>0.4</v>
      </c>
      <c r="I165" s="18"/>
    </row>
    <row r="166" spans="1:9">
      <c r="A166" t="s">
        <v>42</v>
      </c>
      <c r="B166" t="s">
        <v>82</v>
      </c>
      <c r="C166">
        <v>4</v>
      </c>
      <c r="D166">
        <v>2</v>
      </c>
      <c r="E166" t="s">
        <v>100</v>
      </c>
      <c r="F166">
        <v>0.25</v>
      </c>
      <c r="G166">
        <v>0.55000000000000004</v>
      </c>
      <c r="H166">
        <f t="shared" si="30"/>
        <v>1.8181818181818181</v>
      </c>
      <c r="I166" s="18"/>
    </row>
    <row r="167" spans="1:9">
      <c r="A167" t="s">
        <v>42</v>
      </c>
      <c r="B167" t="s">
        <v>82</v>
      </c>
      <c r="C167">
        <v>4</v>
      </c>
      <c r="D167">
        <v>3</v>
      </c>
      <c r="E167" t="s">
        <v>100</v>
      </c>
      <c r="F167">
        <v>0.3</v>
      </c>
      <c r="G167">
        <v>0.44</v>
      </c>
      <c r="H167">
        <f t="shared" si="30"/>
        <v>2.2727272727272729</v>
      </c>
      <c r="I167" s="18"/>
    </row>
    <row r="168" spans="1:9">
      <c r="A168" t="s">
        <v>42</v>
      </c>
      <c r="B168" t="s">
        <v>82</v>
      </c>
      <c r="C168">
        <v>4</v>
      </c>
      <c r="D168">
        <v>3</v>
      </c>
      <c r="E168" t="s">
        <v>100</v>
      </c>
      <c r="F168">
        <v>0.1</v>
      </c>
      <c r="G168">
        <v>0.41</v>
      </c>
      <c r="H168">
        <f t="shared" si="30"/>
        <v>2.4390243902439024</v>
      </c>
      <c r="I168" s="18"/>
    </row>
    <row r="169" spans="1:9">
      <c r="A169" t="s">
        <v>42</v>
      </c>
      <c r="B169" t="s">
        <v>82</v>
      </c>
      <c r="C169">
        <v>4</v>
      </c>
      <c r="D169">
        <v>5</v>
      </c>
      <c r="E169" t="s">
        <v>100</v>
      </c>
      <c r="F169">
        <v>0.28000000000000003</v>
      </c>
      <c r="G169">
        <v>0.34</v>
      </c>
      <c r="H169">
        <f t="shared" si="30"/>
        <v>2.9411764705882351</v>
      </c>
      <c r="I169" s="18"/>
    </row>
    <row r="170" spans="1:9">
      <c r="A170" t="s">
        <v>42</v>
      </c>
      <c r="B170" t="s">
        <v>82</v>
      </c>
      <c r="C170">
        <v>4</v>
      </c>
      <c r="D170">
        <v>5</v>
      </c>
      <c r="E170" t="s">
        <v>100</v>
      </c>
      <c r="F170">
        <v>0.05</v>
      </c>
      <c r="G170">
        <v>0.36</v>
      </c>
      <c r="H170">
        <f t="shared" si="30"/>
        <v>2.7777777777777777</v>
      </c>
      <c r="I170" s="18"/>
    </row>
    <row r="171" spans="1:9">
      <c r="A171" t="s">
        <v>42</v>
      </c>
      <c r="B171" t="s">
        <v>82</v>
      </c>
      <c r="C171">
        <v>4</v>
      </c>
      <c r="D171">
        <v>5</v>
      </c>
      <c r="E171" t="s">
        <v>100</v>
      </c>
      <c r="F171">
        <v>0.33</v>
      </c>
      <c r="G171">
        <v>0.23</v>
      </c>
      <c r="H171">
        <f t="shared" si="30"/>
        <v>4.3478260869565215</v>
      </c>
      <c r="I171" s="18"/>
    </row>
    <row r="172" spans="1:9">
      <c r="A172" t="s">
        <v>42</v>
      </c>
      <c r="B172" t="s">
        <v>82</v>
      </c>
      <c r="C172">
        <v>2</v>
      </c>
      <c r="D172">
        <v>1</v>
      </c>
      <c r="E172" t="s">
        <v>114</v>
      </c>
      <c r="F172">
        <v>7.0000000000000007E-2</v>
      </c>
      <c r="G172">
        <v>0.21</v>
      </c>
      <c r="H172">
        <f t="shared" si="30"/>
        <v>4.7619047619047619</v>
      </c>
      <c r="I172" s="18"/>
    </row>
    <row r="173" spans="1:9">
      <c r="A173" t="s">
        <v>42</v>
      </c>
      <c r="B173" t="s">
        <v>82</v>
      </c>
      <c r="C173">
        <v>2</v>
      </c>
      <c r="D173">
        <v>2</v>
      </c>
      <c r="E173" t="s">
        <v>114</v>
      </c>
      <c r="F173">
        <v>0.15</v>
      </c>
      <c r="G173">
        <v>0.21</v>
      </c>
      <c r="H173">
        <f t="shared" si="30"/>
        <v>4.7619047619047619</v>
      </c>
      <c r="I173" s="18"/>
    </row>
    <row r="174" spans="1:9">
      <c r="A174" t="s">
        <v>42</v>
      </c>
      <c r="B174" t="s">
        <v>82</v>
      </c>
      <c r="C174">
        <v>2</v>
      </c>
      <c r="D174">
        <v>2</v>
      </c>
      <c r="E174" t="s">
        <v>114</v>
      </c>
      <c r="F174">
        <v>0.18</v>
      </c>
      <c r="G174">
        <v>0.21</v>
      </c>
      <c r="H174">
        <f t="shared" si="30"/>
        <v>4.7619047619047619</v>
      </c>
      <c r="I174" s="18"/>
    </row>
    <row r="175" spans="1:9">
      <c r="A175" t="s">
        <v>42</v>
      </c>
      <c r="B175" t="s">
        <v>82</v>
      </c>
      <c r="C175">
        <v>4</v>
      </c>
      <c r="D175">
        <v>1</v>
      </c>
      <c r="E175" t="s">
        <v>114</v>
      </c>
      <c r="F175">
        <v>0.03</v>
      </c>
      <c r="G175">
        <v>0.31</v>
      </c>
      <c r="H175">
        <f t="shared" si="30"/>
        <v>3.2258064516129035</v>
      </c>
      <c r="I175" s="18"/>
    </row>
    <row r="176" spans="1:9">
      <c r="A176" t="s">
        <v>42</v>
      </c>
      <c r="B176" t="s">
        <v>82</v>
      </c>
      <c r="C176">
        <v>2</v>
      </c>
      <c r="D176">
        <v>2</v>
      </c>
      <c r="E176" s="1" t="s">
        <v>115</v>
      </c>
      <c r="F176">
        <v>0.54</v>
      </c>
      <c r="G176">
        <v>1.29</v>
      </c>
      <c r="H176">
        <f t="shared" si="30"/>
        <v>0.77519379844961234</v>
      </c>
      <c r="I176" s="18"/>
    </row>
    <row r="177" spans="1:12">
      <c r="A177" t="s">
        <v>42</v>
      </c>
      <c r="B177" t="s">
        <v>82</v>
      </c>
      <c r="C177">
        <v>2</v>
      </c>
      <c r="D177">
        <v>1</v>
      </c>
      <c r="E177" s="1" t="s">
        <v>116</v>
      </c>
      <c r="F177">
        <v>0.04</v>
      </c>
      <c r="G177">
        <v>0.28999999999999998</v>
      </c>
      <c r="H177">
        <f t="shared" si="30"/>
        <v>3.4482758620689657</v>
      </c>
      <c r="I177" s="18"/>
    </row>
    <row r="178" spans="1:12">
      <c r="A178" t="s">
        <v>42</v>
      </c>
      <c r="B178" t="s">
        <v>82</v>
      </c>
      <c r="C178">
        <v>2</v>
      </c>
      <c r="D178">
        <v>3</v>
      </c>
      <c r="E178" s="1" t="s">
        <v>116</v>
      </c>
      <c r="F178">
        <v>0.22</v>
      </c>
      <c r="G178">
        <v>0.42</v>
      </c>
      <c r="H178">
        <f t="shared" si="30"/>
        <v>2.3809523809523809</v>
      </c>
      <c r="I178" s="18"/>
    </row>
    <row r="179" spans="1:12">
      <c r="A179" t="s">
        <v>42</v>
      </c>
      <c r="B179" t="s">
        <v>82</v>
      </c>
      <c r="C179">
        <v>2</v>
      </c>
      <c r="D179">
        <v>3</v>
      </c>
      <c r="E179" s="1" t="s">
        <v>116</v>
      </c>
      <c r="F179">
        <v>0.2</v>
      </c>
      <c r="G179">
        <v>1.34</v>
      </c>
      <c r="H179">
        <f t="shared" si="30"/>
        <v>0.74626865671641784</v>
      </c>
      <c r="I179" s="18"/>
    </row>
    <row r="180" spans="1:12">
      <c r="A180" t="s">
        <v>42</v>
      </c>
      <c r="B180" t="s">
        <v>82</v>
      </c>
      <c r="C180">
        <v>2</v>
      </c>
      <c r="D180">
        <v>4</v>
      </c>
      <c r="E180" s="1" t="s">
        <v>116</v>
      </c>
      <c r="F180">
        <v>0.05</v>
      </c>
      <c r="G180">
        <v>0.99</v>
      </c>
      <c r="H180">
        <f t="shared" si="30"/>
        <v>1.0101010101010102</v>
      </c>
      <c r="I180" s="18"/>
    </row>
    <row r="181" spans="1:12">
      <c r="A181" t="s">
        <v>42</v>
      </c>
      <c r="B181" t="s">
        <v>82</v>
      </c>
      <c r="C181">
        <v>2</v>
      </c>
      <c r="D181">
        <v>4</v>
      </c>
      <c r="E181" s="1" t="s">
        <v>116</v>
      </c>
      <c r="F181">
        <v>0.13</v>
      </c>
      <c r="G181">
        <v>2.2000000000000002</v>
      </c>
      <c r="H181">
        <f t="shared" si="30"/>
        <v>0.45454545454545453</v>
      </c>
      <c r="I181" s="18"/>
    </row>
    <row r="182" spans="1:12">
      <c r="A182" t="s">
        <v>42</v>
      </c>
      <c r="B182" t="s">
        <v>82</v>
      </c>
      <c r="C182">
        <v>4</v>
      </c>
      <c r="D182">
        <v>4</v>
      </c>
      <c r="E182" t="s">
        <v>116</v>
      </c>
      <c r="F182">
        <v>0.18</v>
      </c>
      <c r="G182">
        <v>0.34</v>
      </c>
      <c r="H182">
        <f t="shared" si="30"/>
        <v>2.9411764705882351</v>
      </c>
      <c r="I182" s="18"/>
    </row>
    <row r="183" spans="1:12">
      <c r="A183" t="s">
        <v>42</v>
      </c>
      <c r="B183" t="s">
        <v>82</v>
      </c>
      <c r="C183">
        <v>4</v>
      </c>
      <c r="D183">
        <v>4</v>
      </c>
      <c r="E183" t="s">
        <v>116</v>
      </c>
      <c r="F183">
        <v>0.05</v>
      </c>
      <c r="G183">
        <v>0.36</v>
      </c>
      <c r="H183">
        <f t="shared" si="30"/>
        <v>2.7777777777777777</v>
      </c>
      <c r="I183" s="18"/>
    </row>
    <row r="184" spans="1:12">
      <c r="A184" t="s">
        <v>42</v>
      </c>
      <c r="B184" t="s">
        <v>82</v>
      </c>
      <c r="C184">
        <v>4</v>
      </c>
      <c r="D184">
        <v>4</v>
      </c>
      <c r="E184" s="1" t="s">
        <v>40</v>
      </c>
      <c r="F184">
        <v>0.1</v>
      </c>
      <c r="G184">
        <v>1.9</v>
      </c>
      <c r="H184">
        <f t="shared" si="30"/>
        <v>0.52631578947368418</v>
      </c>
      <c r="I184" s="18"/>
    </row>
    <row r="185" spans="1:12">
      <c r="A185" t="s">
        <v>42</v>
      </c>
      <c r="B185" t="s">
        <v>82</v>
      </c>
      <c r="C185">
        <v>4</v>
      </c>
      <c r="D185">
        <v>4</v>
      </c>
      <c r="E185" s="1" t="s">
        <v>40</v>
      </c>
      <c r="F185">
        <v>0.12</v>
      </c>
      <c r="G185">
        <v>0.33</v>
      </c>
      <c r="H185">
        <f t="shared" si="30"/>
        <v>3.0303030303030303</v>
      </c>
      <c r="I185" s="18"/>
    </row>
    <row r="186" spans="1:12">
      <c r="A186" t="s">
        <v>42</v>
      </c>
      <c r="B186" t="s">
        <v>82</v>
      </c>
      <c r="C186">
        <v>4</v>
      </c>
      <c r="D186">
        <v>4</v>
      </c>
      <c r="E186" s="1" t="s">
        <v>40</v>
      </c>
      <c r="F186">
        <v>0.04</v>
      </c>
      <c r="G186">
        <v>0.97</v>
      </c>
      <c r="H186">
        <f t="shared" si="30"/>
        <v>1.0309278350515465</v>
      </c>
      <c r="I186" s="18"/>
    </row>
    <row r="187" spans="1:12">
      <c r="A187" t="s">
        <v>42</v>
      </c>
      <c r="B187" t="s">
        <v>82</v>
      </c>
      <c r="C187">
        <v>4</v>
      </c>
      <c r="D187">
        <v>4</v>
      </c>
      <c r="E187" s="1" t="s">
        <v>40</v>
      </c>
      <c r="F187">
        <v>0.25</v>
      </c>
      <c r="G187">
        <v>0.46</v>
      </c>
      <c r="H187">
        <f t="shared" si="30"/>
        <v>2.1739130434782608</v>
      </c>
      <c r="I187" s="18"/>
    </row>
    <row r="188" spans="1:12">
      <c r="A188" t="s">
        <v>42</v>
      </c>
      <c r="B188" t="s">
        <v>82</v>
      </c>
      <c r="C188">
        <v>4</v>
      </c>
      <c r="D188">
        <v>4</v>
      </c>
      <c r="E188" s="1" t="s">
        <v>40</v>
      </c>
      <c r="F188">
        <v>0.28999999999999998</v>
      </c>
      <c r="G188">
        <v>2.4</v>
      </c>
      <c r="H188">
        <f t="shared" si="30"/>
        <v>0.41666666666666669</v>
      </c>
      <c r="I188" s="18"/>
    </row>
    <row r="189" spans="1:12">
      <c r="A189" t="s">
        <v>42</v>
      </c>
      <c r="B189" t="s">
        <v>82</v>
      </c>
      <c r="C189">
        <v>4</v>
      </c>
      <c r="D189">
        <v>2</v>
      </c>
      <c r="E189" s="1" t="s">
        <v>40</v>
      </c>
      <c r="F189">
        <v>0.3</v>
      </c>
      <c r="G189">
        <v>0.88</v>
      </c>
      <c r="H189">
        <f t="shared" si="30"/>
        <v>1.1363636363636365</v>
      </c>
      <c r="I189" s="18"/>
    </row>
    <row r="190" spans="1:12">
      <c r="A190" t="s">
        <v>42</v>
      </c>
      <c r="B190" t="s">
        <v>82</v>
      </c>
      <c r="C190">
        <v>6</v>
      </c>
      <c r="D190">
        <v>2</v>
      </c>
      <c r="E190" s="1" t="s">
        <v>40</v>
      </c>
      <c r="F190">
        <v>0.7</v>
      </c>
      <c r="G190">
        <v>1.08</v>
      </c>
      <c r="H190">
        <f t="shared" si="30"/>
        <v>0.92592592592592582</v>
      </c>
      <c r="I190" s="18"/>
    </row>
    <row r="191" spans="1:12">
      <c r="A191" t="s">
        <v>42</v>
      </c>
      <c r="B191" t="s">
        <v>82</v>
      </c>
      <c r="C191">
        <v>6</v>
      </c>
      <c r="D191">
        <v>3</v>
      </c>
      <c r="E191" s="1" t="s">
        <v>40</v>
      </c>
      <c r="F191">
        <v>0.3</v>
      </c>
      <c r="G191">
        <v>1.7</v>
      </c>
      <c r="H191">
        <f t="shared" si="30"/>
        <v>0.58823529411764708</v>
      </c>
      <c r="I191" s="18"/>
    </row>
    <row r="192" spans="1:12">
      <c r="A192" t="s">
        <v>42</v>
      </c>
      <c r="B192" t="s">
        <v>82</v>
      </c>
      <c r="C192">
        <v>6</v>
      </c>
      <c r="D192">
        <v>3</v>
      </c>
      <c r="E192" s="1" t="s">
        <v>40</v>
      </c>
      <c r="F192">
        <v>0.2</v>
      </c>
      <c r="G192">
        <v>1.46</v>
      </c>
      <c r="H192">
        <f t="shared" si="30"/>
        <v>0.68493150684931503</v>
      </c>
      <c r="I192" s="18"/>
      <c r="K192" s="1"/>
      <c r="L192" s="19"/>
    </row>
    <row r="193" spans="1:12">
      <c r="A193" t="s">
        <v>42</v>
      </c>
      <c r="B193" t="s">
        <v>82</v>
      </c>
      <c r="C193">
        <v>7</v>
      </c>
      <c r="D193">
        <v>1</v>
      </c>
      <c r="E193" s="1" t="s">
        <v>40</v>
      </c>
      <c r="F193">
        <v>0.5</v>
      </c>
      <c r="G193">
        <v>0.7</v>
      </c>
      <c r="H193">
        <f t="shared" si="30"/>
        <v>1.4285714285714286</v>
      </c>
      <c r="I193" s="18"/>
    </row>
    <row r="194" spans="1:12">
      <c r="A194" t="s">
        <v>42</v>
      </c>
      <c r="B194" t="s">
        <v>82</v>
      </c>
      <c r="C194">
        <v>7</v>
      </c>
      <c r="D194">
        <v>2</v>
      </c>
      <c r="E194" s="1" t="s">
        <v>40</v>
      </c>
      <c r="F194">
        <v>7.0000000000000007E-2</v>
      </c>
      <c r="G194">
        <v>0.57999999999999996</v>
      </c>
      <c r="H194">
        <f t="shared" si="30"/>
        <v>1.7241379310344829</v>
      </c>
      <c r="I194" s="18"/>
      <c r="K194" s="1"/>
      <c r="L194" s="19"/>
    </row>
    <row r="195" spans="1:12">
      <c r="A195" t="s">
        <v>42</v>
      </c>
      <c r="B195" t="s">
        <v>82</v>
      </c>
      <c r="C195">
        <v>7</v>
      </c>
      <c r="D195">
        <v>3</v>
      </c>
      <c r="E195" s="1" t="s">
        <v>40</v>
      </c>
      <c r="F195">
        <v>0.1</v>
      </c>
      <c r="G195">
        <v>0.48</v>
      </c>
      <c r="H195">
        <f t="shared" si="30"/>
        <v>2.0833333333333335</v>
      </c>
      <c r="I195" s="18"/>
    </row>
    <row r="196" spans="1:12">
      <c r="A196" t="s">
        <v>42</v>
      </c>
      <c r="B196" t="s">
        <v>82</v>
      </c>
      <c r="C196">
        <v>7</v>
      </c>
      <c r="D196">
        <v>5</v>
      </c>
      <c r="E196" s="1" t="s">
        <v>40</v>
      </c>
      <c r="F196">
        <v>0.2</v>
      </c>
      <c r="G196">
        <v>1.3</v>
      </c>
      <c r="H196">
        <f t="shared" si="30"/>
        <v>0.76923076923076916</v>
      </c>
      <c r="I196" s="18"/>
      <c r="K196" s="1"/>
      <c r="L196" s="19"/>
    </row>
    <row r="197" spans="1:12">
      <c r="A197" t="s">
        <v>42</v>
      </c>
      <c r="B197" t="s">
        <v>82</v>
      </c>
      <c r="C197">
        <v>7</v>
      </c>
      <c r="D197">
        <v>5</v>
      </c>
      <c r="E197" s="1" t="s">
        <v>40</v>
      </c>
      <c r="F197">
        <v>1.4</v>
      </c>
      <c r="G197">
        <v>3</v>
      </c>
      <c r="H197">
        <f t="shared" ref="H197:H239" si="31">1/G197</f>
        <v>0.33333333333333331</v>
      </c>
      <c r="I197" s="18"/>
    </row>
    <row r="198" spans="1:12">
      <c r="A198" t="s">
        <v>42</v>
      </c>
      <c r="B198" t="s">
        <v>82</v>
      </c>
      <c r="C198">
        <v>6</v>
      </c>
      <c r="D198">
        <v>1</v>
      </c>
      <c r="E198" s="1" t="s">
        <v>34</v>
      </c>
      <c r="F198">
        <v>0.2</v>
      </c>
      <c r="G198">
        <v>1.1000000000000001</v>
      </c>
      <c r="H198">
        <f t="shared" si="31"/>
        <v>0.90909090909090906</v>
      </c>
      <c r="I198" s="18"/>
    </row>
    <row r="199" spans="1:12">
      <c r="A199" t="s">
        <v>42</v>
      </c>
      <c r="B199" t="s">
        <v>82</v>
      </c>
      <c r="C199">
        <v>6</v>
      </c>
      <c r="D199">
        <v>1</v>
      </c>
      <c r="E199" s="1" t="s">
        <v>34</v>
      </c>
      <c r="F199">
        <v>0.3</v>
      </c>
      <c r="G199">
        <v>1.5</v>
      </c>
      <c r="H199">
        <f t="shared" si="31"/>
        <v>0.66666666666666663</v>
      </c>
      <c r="I199" s="18"/>
    </row>
    <row r="200" spans="1:12">
      <c r="A200" t="s">
        <v>42</v>
      </c>
      <c r="B200" t="s">
        <v>82</v>
      </c>
      <c r="C200">
        <v>7</v>
      </c>
      <c r="D200">
        <v>2</v>
      </c>
      <c r="E200" s="1" t="s">
        <v>34</v>
      </c>
      <c r="F200">
        <v>0.03</v>
      </c>
      <c r="G200">
        <v>0.18</v>
      </c>
      <c r="H200">
        <f t="shared" si="31"/>
        <v>5.5555555555555554</v>
      </c>
      <c r="I200" s="18"/>
    </row>
    <row r="201" spans="1:12">
      <c r="A201" t="s">
        <v>42</v>
      </c>
      <c r="B201" t="s">
        <v>82</v>
      </c>
      <c r="C201">
        <v>7</v>
      </c>
      <c r="D201">
        <v>5</v>
      </c>
      <c r="E201" s="1" t="s">
        <v>34</v>
      </c>
      <c r="F201">
        <v>0.2</v>
      </c>
      <c r="G201">
        <v>1.5</v>
      </c>
      <c r="H201">
        <f t="shared" si="31"/>
        <v>0.66666666666666663</v>
      </c>
      <c r="I201" s="18"/>
    </row>
    <row r="202" spans="1:12">
      <c r="A202" t="s">
        <v>42</v>
      </c>
      <c r="B202" t="s">
        <v>82</v>
      </c>
      <c r="C202">
        <v>7</v>
      </c>
      <c r="D202">
        <v>5</v>
      </c>
      <c r="E202" s="1" t="s">
        <v>34</v>
      </c>
      <c r="F202">
        <v>0.15</v>
      </c>
      <c r="G202">
        <v>0.35</v>
      </c>
      <c r="H202">
        <f t="shared" si="31"/>
        <v>2.8571428571428572</v>
      </c>
      <c r="I202" s="18"/>
    </row>
    <row r="203" spans="1:12">
      <c r="A203" t="s">
        <v>42</v>
      </c>
      <c r="B203" t="s">
        <v>82</v>
      </c>
      <c r="C203">
        <v>7</v>
      </c>
      <c r="D203">
        <v>5</v>
      </c>
      <c r="E203" s="1" t="s">
        <v>34</v>
      </c>
      <c r="F203">
        <v>0.15</v>
      </c>
      <c r="G203">
        <v>0.9</v>
      </c>
      <c r="H203">
        <f t="shared" si="31"/>
        <v>1.1111111111111112</v>
      </c>
      <c r="I203" s="18"/>
    </row>
    <row r="204" spans="1:12">
      <c r="A204" t="s">
        <v>42</v>
      </c>
      <c r="B204" t="s">
        <v>82</v>
      </c>
      <c r="C204">
        <v>2</v>
      </c>
      <c r="D204">
        <v>1</v>
      </c>
      <c r="E204" s="1" t="s">
        <v>41</v>
      </c>
      <c r="F204">
        <v>0.14000000000000001</v>
      </c>
      <c r="G204">
        <v>0.47</v>
      </c>
      <c r="H204">
        <f t="shared" si="31"/>
        <v>2.1276595744680851</v>
      </c>
      <c r="I204" s="18"/>
    </row>
    <row r="205" spans="1:12">
      <c r="A205" t="s">
        <v>42</v>
      </c>
      <c r="B205" t="s">
        <v>82</v>
      </c>
      <c r="C205">
        <v>2</v>
      </c>
      <c r="D205">
        <v>1</v>
      </c>
      <c r="E205" s="1" t="s">
        <v>41</v>
      </c>
      <c r="F205">
        <v>0.4</v>
      </c>
      <c r="G205">
        <v>0.54</v>
      </c>
      <c r="H205">
        <f t="shared" si="31"/>
        <v>1.8518518518518516</v>
      </c>
      <c r="I205" s="18"/>
      <c r="K205" s="1"/>
      <c r="L205" s="19"/>
    </row>
    <row r="206" spans="1:12">
      <c r="A206" t="s">
        <v>42</v>
      </c>
      <c r="B206" t="s">
        <v>82</v>
      </c>
      <c r="C206">
        <v>2</v>
      </c>
      <c r="D206">
        <v>2</v>
      </c>
      <c r="E206" s="1" t="s">
        <v>41</v>
      </c>
      <c r="F206">
        <v>0.12</v>
      </c>
      <c r="G206">
        <v>0.54</v>
      </c>
      <c r="H206">
        <f t="shared" si="31"/>
        <v>1.8518518518518516</v>
      </c>
      <c r="I206" s="18"/>
      <c r="K206" s="1"/>
      <c r="L206" s="19"/>
    </row>
    <row r="207" spans="1:12">
      <c r="A207" t="s">
        <v>42</v>
      </c>
      <c r="B207" t="s">
        <v>82</v>
      </c>
      <c r="C207">
        <v>2</v>
      </c>
      <c r="D207">
        <v>2</v>
      </c>
      <c r="E207" s="1" t="s">
        <v>41</v>
      </c>
      <c r="F207">
        <v>0.14000000000000001</v>
      </c>
      <c r="G207">
        <v>0.63</v>
      </c>
      <c r="H207">
        <f t="shared" si="31"/>
        <v>1.5873015873015872</v>
      </c>
      <c r="I207" s="18"/>
    </row>
    <row r="208" spans="1:12">
      <c r="A208" t="s">
        <v>42</v>
      </c>
      <c r="B208" t="s">
        <v>82</v>
      </c>
      <c r="C208">
        <v>2</v>
      </c>
      <c r="D208">
        <v>3</v>
      </c>
      <c r="E208" s="1" t="s">
        <v>41</v>
      </c>
      <c r="F208">
        <v>0.18</v>
      </c>
      <c r="G208">
        <v>1.1499999999999999</v>
      </c>
      <c r="H208">
        <f t="shared" si="31"/>
        <v>0.86956521739130443</v>
      </c>
      <c r="I208" s="18"/>
    </row>
    <row r="209" spans="1:9">
      <c r="A209" t="s">
        <v>42</v>
      </c>
      <c r="B209" t="s">
        <v>82</v>
      </c>
      <c r="C209">
        <v>2</v>
      </c>
      <c r="D209">
        <v>5</v>
      </c>
      <c r="E209" s="1" t="s">
        <v>41</v>
      </c>
      <c r="F209">
        <v>0.3</v>
      </c>
      <c r="G209">
        <v>1.44</v>
      </c>
      <c r="H209">
        <f t="shared" si="31"/>
        <v>0.69444444444444442</v>
      </c>
      <c r="I209" s="18"/>
    </row>
    <row r="210" spans="1:9">
      <c r="A210" t="s">
        <v>42</v>
      </c>
      <c r="B210" t="s">
        <v>82</v>
      </c>
      <c r="C210">
        <v>3</v>
      </c>
      <c r="D210">
        <v>3</v>
      </c>
      <c r="E210" s="1" t="s">
        <v>41</v>
      </c>
      <c r="F210">
        <v>0.54</v>
      </c>
      <c r="G210">
        <v>1.85</v>
      </c>
      <c r="H210">
        <f t="shared" si="31"/>
        <v>0.54054054054054046</v>
      </c>
      <c r="I210" s="18"/>
    </row>
    <row r="211" spans="1:9">
      <c r="A211" t="s">
        <v>42</v>
      </c>
      <c r="B211" t="s">
        <v>82</v>
      </c>
      <c r="C211">
        <v>3</v>
      </c>
      <c r="D211">
        <v>5</v>
      </c>
      <c r="E211" s="1" t="s">
        <v>41</v>
      </c>
      <c r="F211">
        <v>0.7</v>
      </c>
      <c r="G211">
        <v>1.08</v>
      </c>
      <c r="H211">
        <f t="shared" si="31"/>
        <v>0.92592592592592582</v>
      </c>
      <c r="I211" s="18"/>
    </row>
    <row r="212" spans="1:9">
      <c r="A212" t="s">
        <v>42</v>
      </c>
      <c r="B212" t="s">
        <v>82</v>
      </c>
      <c r="C212">
        <v>3</v>
      </c>
      <c r="D212">
        <v>5</v>
      </c>
      <c r="E212" s="1" t="s">
        <v>41</v>
      </c>
      <c r="F212">
        <v>0.65</v>
      </c>
      <c r="G212">
        <v>1.1499999999999999</v>
      </c>
      <c r="H212">
        <f t="shared" si="31"/>
        <v>0.86956521739130443</v>
      </c>
      <c r="I212" s="18"/>
    </row>
    <row r="213" spans="1:9">
      <c r="A213" t="s">
        <v>42</v>
      </c>
      <c r="B213" t="s">
        <v>82</v>
      </c>
      <c r="C213">
        <v>4</v>
      </c>
      <c r="D213">
        <v>2</v>
      </c>
      <c r="E213" s="1" t="s">
        <v>41</v>
      </c>
      <c r="F213">
        <v>0.3</v>
      </c>
      <c r="G213">
        <v>0.95</v>
      </c>
      <c r="H213">
        <f t="shared" si="31"/>
        <v>1.0526315789473684</v>
      </c>
      <c r="I213" s="18"/>
    </row>
    <row r="214" spans="1:9">
      <c r="A214" t="s">
        <v>42</v>
      </c>
      <c r="B214" t="s">
        <v>82</v>
      </c>
      <c r="C214">
        <v>4</v>
      </c>
      <c r="D214">
        <v>2</v>
      </c>
      <c r="E214" s="1" t="s">
        <v>41</v>
      </c>
      <c r="F214">
        <v>0.1</v>
      </c>
      <c r="G214">
        <v>0.8</v>
      </c>
      <c r="H214">
        <f t="shared" si="31"/>
        <v>1.25</v>
      </c>
      <c r="I214" s="18"/>
    </row>
    <row r="215" spans="1:9">
      <c r="A215" t="s">
        <v>42</v>
      </c>
      <c r="B215" t="s">
        <v>82</v>
      </c>
      <c r="C215">
        <v>4</v>
      </c>
      <c r="D215">
        <v>2</v>
      </c>
      <c r="E215" s="1" t="s">
        <v>41</v>
      </c>
      <c r="F215">
        <v>0.23</v>
      </c>
      <c r="G215">
        <v>1.27</v>
      </c>
      <c r="H215">
        <f t="shared" si="31"/>
        <v>0.78740157480314954</v>
      </c>
      <c r="I215" s="18"/>
    </row>
    <row r="216" spans="1:9">
      <c r="A216" t="s">
        <v>42</v>
      </c>
      <c r="B216" t="s">
        <v>82</v>
      </c>
      <c r="C216">
        <v>4</v>
      </c>
      <c r="D216">
        <v>2</v>
      </c>
      <c r="E216" s="1" t="s">
        <v>41</v>
      </c>
      <c r="F216">
        <v>0.1</v>
      </c>
      <c r="G216">
        <v>0.5</v>
      </c>
      <c r="H216">
        <f t="shared" si="31"/>
        <v>2</v>
      </c>
      <c r="I216" s="18"/>
    </row>
    <row r="217" spans="1:9">
      <c r="A217" t="s">
        <v>42</v>
      </c>
      <c r="B217" t="s">
        <v>82</v>
      </c>
      <c r="C217">
        <v>4</v>
      </c>
      <c r="D217">
        <v>2</v>
      </c>
      <c r="E217" s="1" t="s">
        <v>41</v>
      </c>
      <c r="F217">
        <v>0.1</v>
      </c>
      <c r="G217">
        <v>1.5</v>
      </c>
      <c r="H217">
        <f t="shared" si="31"/>
        <v>0.66666666666666663</v>
      </c>
      <c r="I217" s="18"/>
    </row>
    <row r="218" spans="1:9">
      <c r="A218" t="s">
        <v>42</v>
      </c>
      <c r="B218" t="s">
        <v>82</v>
      </c>
      <c r="C218">
        <v>4</v>
      </c>
      <c r="D218">
        <v>2</v>
      </c>
      <c r="E218" s="1" t="s">
        <v>41</v>
      </c>
      <c r="F218">
        <v>0.18</v>
      </c>
      <c r="G218">
        <v>0.7</v>
      </c>
      <c r="H218">
        <f t="shared" si="31"/>
        <v>1.4285714285714286</v>
      </c>
      <c r="I218" s="18"/>
    </row>
    <row r="219" spans="1:9">
      <c r="A219" t="s">
        <v>42</v>
      </c>
      <c r="B219" t="s">
        <v>82</v>
      </c>
      <c r="C219">
        <v>4</v>
      </c>
      <c r="D219">
        <v>3</v>
      </c>
      <c r="E219" s="1" t="s">
        <v>41</v>
      </c>
      <c r="F219">
        <v>0.15</v>
      </c>
      <c r="G219">
        <v>1.18</v>
      </c>
      <c r="H219">
        <f t="shared" si="31"/>
        <v>0.84745762711864414</v>
      </c>
      <c r="I219" s="18"/>
    </row>
    <row r="220" spans="1:9">
      <c r="A220" t="s">
        <v>42</v>
      </c>
      <c r="B220" t="s">
        <v>82</v>
      </c>
      <c r="C220">
        <v>4</v>
      </c>
      <c r="D220">
        <v>3</v>
      </c>
      <c r="E220" s="1" t="s">
        <v>41</v>
      </c>
      <c r="F220">
        <v>0.15</v>
      </c>
      <c r="G220">
        <v>0.8</v>
      </c>
      <c r="H220">
        <f t="shared" si="31"/>
        <v>1.25</v>
      </c>
      <c r="I220" s="18"/>
    </row>
    <row r="221" spans="1:9">
      <c r="A221" t="s">
        <v>42</v>
      </c>
      <c r="B221" t="s">
        <v>82</v>
      </c>
      <c r="C221">
        <v>4</v>
      </c>
      <c r="D221">
        <v>5</v>
      </c>
      <c r="E221" s="1" t="s">
        <v>41</v>
      </c>
      <c r="F221">
        <v>1.2</v>
      </c>
      <c r="G221">
        <v>2.1</v>
      </c>
      <c r="H221">
        <f t="shared" si="31"/>
        <v>0.47619047619047616</v>
      </c>
      <c r="I221" s="18"/>
    </row>
    <row r="222" spans="1:9">
      <c r="A222" t="s">
        <v>42</v>
      </c>
      <c r="B222" t="s">
        <v>82</v>
      </c>
      <c r="C222">
        <v>4</v>
      </c>
      <c r="D222">
        <v>3</v>
      </c>
      <c r="E222" s="1" t="s">
        <v>41</v>
      </c>
      <c r="F222">
        <v>0.1</v>
      </c>
      <c r="G222">
        <v>0.66</v>
      </c>
      <c r="H222">
        <f t="shared" si="31"/>
        <v>1.5151515151515151</v>
      </c>
      <c r="I222" s="18"/>
    </row>
    <row r="223" spans="1:9">
      <c r="A223" t="s">
        <v>42</v>
      </c>
      <c r="B223" t="s">
        <v>82</v>
      </c>
      <c r="C223">
        <v>5</v>
      </c>
      <c r="D223">
        <v>1</v>
      </c>
      <c r="E223" s="1" t="s">
        <v>41</v>
      </c>
      <c r="F223">
        <v>0.45</v>
      </c>
      <c r="G223">
        <v>1.1000000000000001</v>
      </c>
      <c r="H223">
        <f t="shared" si="31"/>
        <v>0.90909090909090906</v>
      </c>
      <c r="I223" s="18"/>
    </row>
    <row r="224" spans="1:9">
      <c r="A224" t="s">
        <v>42</v>
      </c>
      <c r="B224" t="s">
        <v>82</v>
      </c>
      <c r="C224">
        <v>5</v>
      </c>
      <c r="D224">
        <v>2</v>
      </c>
      <c r="E224" s="1" t="s">
        <v>41</v>
      </c>
      <c r="F224">
        <v>0.3</v>
      </c>
      <c r="G224">
        <v>1.7</v>
      </c>
      <c r="H224">
        <f t="shared" si="31"/>
        <v>0.58823529411764708</v>
      </c>
      <c r="I224" s="18"/>
    </row>
    <row r="225" spans="1:22">
      <c r="A225" t="s">
        <v>42</v>
      </c>
      <c r="B225" t="s">
        <v>82</v>
      </c>
      <c r="C225">
        <v>5</v>
      </c>
      <c r="D225">
        <v>3</v>
      </c>
      <c r="E225" s="1" t="s">
        <v>41</v>
      </c>
      <c r="F225">
        <v>0.1</v>
      </c>
      <c r="G225">
        <v>0.85</v>
      </c>
      <c r="H225">
        <f t="shared" si="31"/>
        <v>1.1764705882352942</v>
      </c>
      <c r="I225" s="18"/>
    </row>
    <row r="226" spans="1:22">
      <c r="A226" t="s">
        <v>42</v>
      </c>
      <c r="B226" t="s">
        <v>82</v>
      </c>
      <c r="C226">
        <v>5</v>
      </c>
      <c r="D226">
        <v>3</v>
      </c>
      <c r="E226" s="1" t="s">
        <v>41</v>
      </c>
      <c r="F226">
        <v>0.1</v>
      </c>
      <c r="G226">
        <v>0.7</v>
      </c>
      <c r="H226">
        <f t="shared" si="31"/>
        <v>1.4285714285714286</v>
      </c>
      <c r="I226" s="18"/>
    </row>
    <row r="227" spans="1:22">
      <c r="A227" t="s">
        <v>42</v>
      </c>
      <c r="B227" t="s">
        <v>82</v>
      </c>
      <c r="C227">
        <v>6</v>
      </c>
      <c r="D227">
        <v>1</v>
      </c>
      <c r="E227" s="1" t="s">
        <v>41</v>
      </c>
      <c r="F227">
        <v>0.2</v>
      </c>
      <c r="G227">
        <v>0.48</v>
      </c>
      <c r="H227">
        <f t="shared" si="31"/>
        <v>2.0833333333333335</v>
      </c>
      <c r="I227" s="18"/>
    </row>
    <row r="228" spans="1:22">
      <c r="A228" t="s">
        <v>42</v>
      </c>
      <c r="B228" t="s">
        <v>82</v>
      </c>
      <c r="C228">
        <v>6</v>
      </c>
      <c r="D228">
        <v>2</v>
      </c>
      <c r="E228" s="1" t="s">
        <v>41</v>
      </c>
      <c r="F228">
        <v>0.2</v>
      </c>
      <c r="G228">
        <v>0.63</v>
      </c>
      <c r="H228">
        <f t="shared" si="31"/>
        <v>1.5873015873015872</v>
      </c>
      <c r="I228" s="18"/>
    </row>
    <row r="229" spans="1:22">
      <c r="A229" t="s">
        <v>42</v>
      </c>
      <c r="B229" t="s">
        <v>82</v>
      </c>
      <c r="C229">
        <v>6</v>
      </c>
      <c r="D229">
        <v>3</v>
      </c>
      <c r="E229" s="1" t="s">
        <v>41</v>
      </c>
      <c r="F229">
        <v>0.6</v>
      </c>
      <c r="G229">
        <v>1.1599999999999999</v>
      </c>
      <c r="H229">
        <f t="shared" si="31"/>
        <v>0.86206896551724144</v>
      </c>
      <c r="I229" s="18"/>
    </row>
    <row r="230" spans="1:22">
      <c r="A230" t="s">
        <v>42</v>
      </c>
      <c r="B230" t="s">
        <v>82</v>
      </c>
      <c r="C230">
        <v>6</v>
      </c>
      <c r="D230">
        <v>4</v>
      </c>
      <c r="E230" s="1" t="s">
        <v>41</v>
      </c>
      <c r="F230">
        <v>0.2</v>
      </c>
      <c r="G230">
        <v>1.25</v>
      </c>
      <c r="H230">
        <f t="shared" si="31"/>
        <v>0.8</v>
      </c>
      <c r="I230" s="18"/>
    </row>
    <row r="231" spans="1:22">
      <c r="A231" t="s">
        <v>42</v>
      </c>
      <c r="B231" t="s">
        <v>82</v>
      </c>
      <c r="C231">
        <v>6</v>
      </c>
      <c r="D231">
        <v>4</v>
      </c>
      <c r="E231" s="1" t="s">
        <v>41</v>
      </c>
      <c r="F231">
        <v>0.1</v>
      </c>
      <c r="G231">
        <v>0.4</v>
      </c>
      <c r="H231">
        <f t="shared" si="31"/>
        <v>2.5</v>
      </c>
      <c r="I231" s="18"/>
    </row>
    <row r="232" spans="1:22">
      <c r="A232" t="s">
        <v>42</v>
      </c>
      <c r="B232" t="s">
        <v>82</v>
      </c>
      <c r="C232">
        <v>6</v>
      </c>
      <c r="D232">
        <v>4</v>
      </c>
      <c r="E232" s="1" t="s">
        <v>41</v>
      </c>
      <c r="F232">
        <v>1.1000000000000001</v>
      </c>
      <c r="G232">
        <v>1.6</v>
      </c>
      <c r="H232">
        <f t="shared" si="31"/>
        <v>0.625</v>
      </c>
      <c r="I232" s="18"/>
    </row>
    <row r="233" spans="1:22">
      <c r="A233" t="s">
        <v>42</v>
      </c>
      <c r="B233" t="s">
        <v>82</v>
      </c>
      <c r="C233">
        <v>6</v>
      </c>
      <c r="D233">
        <v>5</v>
      </c>
      <c r="E233" s="1" t="s">
        <v>41</v>
      </c>
      <c r="F233">
        <v>0.4</v>
      </c>
      <c r="G233">
        <v>0.4</v>
      </c>
      <c r="H233">
        <f t="shared" si="31"/>
        <v>2.5</v>
      </c>
      <c r="I233" s="18"/>
    </row>
    <row r="234" spans="1:22">
      <c r="A234" t="s">
        <v>42</v>
      </c>
      <c r="B234" t="s">
        <v>82</v>
      </c>
      <c r="C234">
        <v>7</v>
      </c>
      <c r="D234">
        <v>2</v>
      </c>
      <c r="E234" s="1" t="s">
        <v>41</v>
      </c>
      <c r="F234">
        <v>0.1</v>
      </c>
      <c r="G234">
        <v>0.86</v>
      </c>
      <c r="H234">
        <f t="shared" si="31"/>
        <v>1.1627906976744187</v>
      </c>
      <c r="I234" s="18"/>
    </row>
    <row r="235" spans="1:22">
      <c r="A235" t="s">
        <v>42</v>
      </c>
      <c r="B235" t="s">
        <v>82</v>
      </c>
      <c r="C235">
        <v>7</v>
      </c>
      <c r="D235">
        <v>3</v>
      </c>
      <c r="E235" s="1" t="s">
        <v>41</v>
      </c>
      <c r="F235">
        <v>0.44</v>
      </c>
      <c r="G235">
        <v>1.32</v>
      </c>
      <c r="H235">
        <f t="shared" si="31"/>
        <v>0.75757575757575757</v>
      </c>
      <c r="I235" s="18"/>
    </row>
    <row r="236" spans="1:22">
      <c r="A236" t="s">
        <v>42</v>
      </c>
      <c r="B236" t="s">
        <v>82</v>
      </c>
      <c r="C236">
        <v>7</v>
      </c>
      <c r="D236">
        <v>4</v>
      </c>
      <c r="E236" s="1" t="s">
        <v>41</v>
      </c>
      <c r="F236">
        <v>0.1</v>
      </c>
      <c r="G236">
        <v>0.53</v>
      </c>
      <c r="H236">
        <f t="shared" si="31"/>
        <v>1.8867924528301885</v>
      </c>
      <c r="I236" s="18"/>
    </row>
    <row r="237" spans="1:22">
      <c r="A237" t="s">
        <v>50</v>
      </c>
      <c r="B237" t="s">
        <v>82</v>
      </c>
      <c r="C237">
        <v>1</v>
      </c>
      <c r="D237">
        <v>2</v>
      </c>
      <c r="E237" t="s">
        <v>117</v>
      </c>
      <c r="F237">
        <v>0.21</v>
      </c>
      <c r="G237">
        <v>0.48</v>
      </c>
      <c r="H237">
        <f t="shared" si="31"/>
        <v>2.0833333333333335</v>
      </c>
      <c r="I237" s="18"/>
      <c r="J237" s="13" t="s">
        <v>0</v>
      </c>
      <c r="K237" s="13" t="s">
        <v>5</v>
      </c>
      <c r="L237" s="21" t="s">
        <v>12</v>
      </c>
      <c r="M237" s="13" t="s">
        <v>155</v>
      </c>
      <c r="N237" s="13" t="s">
        <v>80</v>
      </c>
      <c r="O237" s="13" t="s">
        <v>157</v>
      </c>
      <c r="P237" s="13" t="s">
        <v>151</v>
      </c>
      <c r="Q237" s="13" t="s">
        <v>158</v>
      </c>
      <c r="R237" s="13" t="s">
        <v>150</v>
      </c>
      <c r="S237" s="13" t="s">
        <v>14</v>
      </c>
      <c r="T237" s="13" t="s">
        <v>15</v>
      </c>
      <c r="U237" s="13" t="s">
        <v>16</v>
      </c>
      <c r="V237" s="13" t="s">
        <v>81</v>
      </c>
    </row>
    <row r="238" spans="1:22">
      <c r="A238" t="s">
        <v>50</v>
      </c>
      <c r="B238" t="s">
        <v>82</v>
      </c>
      <c r="C238">
        <v>3</v>
      </c>
      <c r="D238">
        <v>1</v>
      </c>
      <c r="E238" t="s">
        <v>117</v>
      </c>
      <c r="F238">
        <v>0.33</v>
      </c>
      <c r="G238">
        <v>0.56000000000000005</v>
      </c>
      <c r="H238">
        <f t="shared" si="31"/>
        <v>1.7857142857142856</v>
      </c>
      <c r="I238" s="18"/>
      <c r="J238" t="s">
        <v>50</v>
      </c>
      <c r="K238" t="s">
        <v>117</v>
      </c>
      <c r="L238">
        <v>2</v>
      </c>
      <c r="M238">
        <f>SUM(F237:F238)/2</f>
        <v>0.27</v>
      </c>
      <c r="N238">
        <f>SUM(H237:H238)/2</f>
        <v>1.9345238095238095</v>
      </c>
      <c r="O238">
        <f>10000/30*N238</f>
        <v>644.84126984126976</v>
      </c>
      <c r="P238">
        <f>O238/12817.56*100</f>
        <v>5.0309206264005768</v>
      </c>
      <c r="Q238">
        <f>M238/30*100</f>
        <v>0.90000000000000013</v>
      </c>
      <c r="R238">
        <f>Q238/15.73*100</f>
        <v>5.7215511760966313</v>
      </c>
      <c r="S238">
        <v>2</v>
      </c>
      <c r="T238">
        <f>S238/35</f>
        <v>5.7142857142857141E-2</v>
      </c>
      <c r="U238">
        <f>T238/$T$255*100</f>
        <v>4.3478260869565206</v>
      </c>
      <c r="V238">
        <f>U238+R238+P238</f>
        <v>15.100297889453728</v>
      </c>
    </row>
    <row r="239" spans="1:22">
      <c r="A239" t="s">
        <v>50</v>
      </c>
      <c r="B239" t="s">
        <v>82</v>
      </c>
      <c r="C239">
        <v>7</v>
      </c>
      <c r="D239">
        <v>5</v>
      </c>
      <c r="E239" t="s">
        <v>86</v>
      </c>
      <c r="F239">
        <v>0.2</v>
      </c>
      <c r="G239">
        <v>0.24</v>
      </c>
      <c r="H239">
        <f t="shared" si="31"/>
        <v>4.166666666666667</v>
      </c>
      <c r="I239" s="18"/>
      <c r="J239" t="s">
        <v>50</v>
      </c>
      <c r="K239" t="s">
        <v>86</v>
      </c>
      <c r="L239" s="19">
        <f>1</f>
        <v>1</v>
      </c>
      <c r="M239">
        <v>0.2</v>
      </c>
      <c r="N239">
        <v>4.166666666666667</v>
      </c>
      <c r="O239">
        <f t="shared" ref="O239:O254" si="32">10000/30*N239</f>
        <v>1388.8888888888889</v>
      </c>
      <c r="P239">
        <f t="shared" ref="P239:P254" si="33">O239/12817.56*100</f>
        <v>10.835829041478167</v>
      </c>
      <c r="Q239">
        <f t="shared" ref="Q239:Q254" si="34">M239/30*100</f>
        <v>0.66666666666666674</v>
      </c>
      <c r="R239">
        <f t="shared" ref="R239:R254" si="35">Q239/15.73*100</f>
        <v>4.2381860563678746</v>
      </c>
      <c r="S239">
        <v>1</v>
      </c>
      <c r="T239">
        <f t="shared" ref="T239:T254" si="36">S239/35</f>
        <v>2.8571428571428571E-2</v>
      </c>
      <c r="U239">
        <f t="shared" ref="U239:U254" si="37">T239/$T$255*100</f>
        <v>2.1739130434782603</v>
      </c>
      <c r="V239">
        <f t="shared" ref="V239:V254" si="38">U239+R239+P239</f>
        <v>17.247928141324302</v>
      </c>
    </row>
    <row r="240" spans="1:22">
      <c r="A240" t="s">
        <v>50</v>
      </c>
      <c r="B240" t="s">
        <v>82</v>
      </c>
      <c r="C240">
        <v>5</v>
      </c>
      <c r="D240">
        <v>1</v>
      </c>
      <c r="E240" s="1" t="s">
        <v>118</v>
      </c>
      <c r="F240">
        <v>0.3</v>
      </c>
      <c r="G240">
        <v>1.8</v>
      </c>
      <c r="H240">
        <f t="shared" ref="H240:H268" si="39">1/G240</f>
        <v>0.55555555555555558</v>
      </c>
      <c r="I240" s="18"/>
      <c r="J240" t="s">
        <v>50</v>
      </c>
      <c r="K240" s="1" t="s">
        <v>118</v>
      </c>
      <c r="L240" s="9">
        <v>2</v>
      </c>
      <c r="M240">
        <f>SUM(F240:F241)/2</f>
        <v>0.3</v>
      </c>
      <c r="N240">
        <f>SUM(H240:H241)/2</f>
        <v>0.52777777777777779</v>
      </c>
      <c r="O240">
        <f t="shared" si="32"/>
        <v>175.92592592592592</v>
      </c>
      <c r="P240">
        <f t="shared" si="33"/>
        <v>1.3725383452539013</v>
      </c>
      <c r="Q240">
        <f t="shared" si="34"/>
        <v>1</v>
      </c>
      <c r="R240">
        <f t="shared" si="35"/>
        <v>6.3572790845518119</v>
      </c>
      <c r="S240">
        <v>2</v>
      </c>
      <c r="T240">
        <f t="shared" si="36"/>
        <v>5.7142857142857141E-2</v>
      </c>
      <c r="U240">
        <f t="shared" si="37"/>
        <v>4.3478260869565206</v>
      </c>
      <c r="V240">
        <f t="shared" si="38"/>
        <v>12.077643516762233</v>
      </c>
    </row>
    <row r="241" spans="1:22">
      <c r="A241" t="s">
        <v>50</v>
      </c>
      <c r="B241" t="s">
        <v>82</v>
      </c>
      <c r="C241">
        <v>6</v>
      </c>
      <c r="D241">
        <v>5</v>
      </c>
      <c r="E241" s="1" t="s">
        <v>118</v>
      </c>
      <c r="F241">
        <v>0.3</v>
      </c>
      <c r="G241">
        <v>2</v>
      </c>
      <c r="H241">
        <f t="shared" ref="H241:H253" si="40">1/G241</f>
        <v>0.5</v>
      </c>
      <c r="I241" s="18"/>
      <c r="J241" t="s">
        <v>50</v>
      </c>
      <c r="K241" s="1" t="s">
        <v>119</v>
      </c>
      <c r="L241" s="9">
        <v>2</v>
      </c>
      <c r="M241">
        <f>SUM(F242:F243)/2</f>
        <v>0.15000000000000002</v>
      </c>
      <c r="N241">
        <f>SUM(H242:H243)/2</f>
        <v>2.1785714285714284</v>
      </c>
      <c r="O241">
        <f t="shared" si="32"/>
        <v>726.19047619047603</v>
      </c>
      <c r="P241">
        <f t="shared" si="33"/>
        <v>5.6655906131157261</v>
      </c>
      <c r="Q241">
        <f t="shared" si="34"/>
        <v>0.50000000000000011</v>
      </c>
      <c r="R241">
        <f t="shared" si="35"/>
        <v>3.1786395422759064</v>
      </c>
      <c r="S241">
        <v>1</v>
      </c>
      <c r="T241">
        <f t="shared" si="36"/>
        <v>2.8571428571428571E-2</v>
      </c>
      <c r="U241">
        <f t="shared" si="37"/>
        <v>2.1739130434782603</v>
      </c>
      <c r="V241">
        <f t="shared" si="38"/>
        <v>11.018143198869893</v>
      </c>
    </row>
    <row r="242" spans="1:22">
      <c r="A242" t="s">
        <v>50</v>
      </c>
      <c r="B242" t="s">
        <v>82</v>
      </c>
      <c r="C242">
        <v>8</v>
      </c>
      <c r="D242">
        <v>2</v>
      </c>
      <c r="E242" t="s">
        <v>119</v>
      </c>
      <c r="F242">
        <v>0.2</v>
      </c>
      <c r="G242">
        <v>2.8</v>
      </c>
      <c r="H242">
        <f t="shared" si="40"/>
        <v>0.35714285714285715</v>
      </c>
      <c r="I242" s="18"/>
      <c r="J242" t="s">
        <v>50</v>
      </c>
      <c r="K242" t="s">
        <v>89</v>
      </c>
      <c r="L242" s="9">
        <v>1</v>
      </c>
      <c r="M242">
        <v>0.05</v>
      </c>
      <c r="N242">
        <f>H244</f>
        <v>5</v>
      </c>
      <c r="O242">
        <f t="shared" si="32"/>
        <v>1666.6666666666665</v>
      </c>
      <c r="P242">
        <f t="shared" si="33"/>
        <v>13.002994849773799</v>
      </c>
      <c r="Q242">
        <f t="shared" si="34"/>
        <v>0.16666666666666669</v>
      </c>
      <c r="R242">
        <f t="shared" si="35"/>
        <v>1.0595465140919686</v>
      </c>
      <c r="S242">
        <v>1</v>
      </c>
      <c r="T242">
        <f t="shared" si="36"/>
        <v>2.8571428571428571E-2</v>
      </c>
      <c r="U242">
        <f t="shared" si="37"/>
        <v>2.1739130434782603</v>
      </c>
      <c r="V242">
        <f t="shared" si="38"/>
        <v>16.236454407344027</v>
      </c>
    </row>
    <row r="243" spans="1:22">
      <c r="A243" t="s">
        <v>50</v>
      </c>
      <c r="B243" t="s">
        <v>82</v>
      </c>
      <c r="C243">
        <v>8</v>
      </c>
      <c r="D243">
        <v>2</v>
      </c>
      <c r="E243" s="1" t="s">
        <v>119</v>
      </c>
      <c r="F243">
        <v>0.1</v>
      </c>
      <c r="G243">
        <v>0.25</v>
      </c>
      <c r="H243">
        <f t="shared" si="40"/>
        <v>4</v>
      </c>
      <c r="I243" s="18"/>
      <c r="J243" t="s">
        <v>50</v>
      </c>
      <c r="K243" s="1" t="s">
        <v>90</v>
      </c>
      <c r="L243" s="9">
        <v>3</v>
      </c>
      <c r="M243">
        <f>SUM(F245:F247)/3</f>
        <v>0.13333333333333333</v>
      </c>
      <c r="N243">
        <f>SUM(H245:H247)/3</f>
        <v>1.7607289829512052</v>
      </c>
      <c r="O243">
        <f t="shared" si="32"/>
        <v>586.90966098373497</v>
      </c>
      <c r="P243">
        <f t="shared" si="33"/>
        <v>4.5789499794323962</v>
      </c>
      <c r="Q243">
        <f t="shared" si="34"/>
        <v>0.44444444444444442</v>
      </c>
      <c r="R243">
        <f t="shared" si="35"/>
        <v>2.825457370911916</v>
      </c>
      <c r="S243">
        <v>1</v>
      </c>
      <c r="T243">
        <f t="shared" si="36"/>
        <v>2.8571428571428571E-2</v>
      </c>
      <c r="U243">
        <f t="shared" si="37"/>
        <v>2.1739130434782603</v>
      </c>
      <c r="V243">
        <f t="shared" si="38"/>
        <v>9.5783203938225725</v>
      </c>
    </row>
    <row r="244" spans="1:22">
      <c r="A244" t="s">
        <v>50</v>
      </c>
      <c r="B244" t="s">
        <v>82</v>
      </c>
      <c r="C244">
        <v>7</v>
      </c>
      <c r="D244">
        <v>5</v>
      </c>
      <c r="E244" t="s">
        <v>89</v>
      </c>
      <c r="F244">
        <v>0.05</v>
      </c>
      <c r="G244">
        <v>0.2</v>
      </c>
      <c r="H244">
        <f t="shared" si="40"/>
        <v>5</v>
      </c>
      <c r="I244" s="18"/>
      <c r="J244" t="s">
        <v>50</v>
      </c>
      <c r="K244" s="1" t="s">
        <v>38</v>
      </c>
      <c r="L244" s="9">
        <v>1</v>
      </c>
      <c r="M244">
        <v>0.4</v>
      </c>
      <c r="N244">
        <v>1.1764705882352942</v>
      </c>
      <c r="O244">
        <f t="shared" si="32"/>
        <v>392.15686274509801</v>
      </c>
      <c r="P244">
        <f t="shared" si="33"/>
        <v>3.0595281999467763</v>
      </c>
      <c r="Q244">
        <f t="shared" si="34"/>
        <v>1.3333333333333335</v>
      </c>
      <c r="R244">
        <f t="shared" si="35"/>
        <v>8.4763721127357492</v>
      </c>
      <c r="S244">
        <v>1</v>
      </c>
      <c r="T244">
        <f t="shared" si="36"/>
        <v>2.8571428571428571E-2</v>
      </c>
      <c r="U244">
        <f t="shared" si="37"/>
        <v>2.1739130434782603</v>
      </c>
      <c r="V244">
        <f t="shared" si="38"/>
        <v>13.709813356160785</v>
      </c>
    </row>
    <row r="245" spans="1:22">
      <c r="A245" t="s">
        <v>50</v>
      </c>
      <c r="B245" t="s">
        <v>82</v>
      </c>
      <c r="C245">
        <v>1</v>
      </c>
      <c r="D245">
        <v>2</v>
      </c>
      <c r="E245" s="1" t="s">
        <v>90</v>
      </c>
      <c r="F245">
        <v>7.0000000000000007E-2</v>
      </c>
      <c r="G245">
        <v>0.6</v>
      </c>
      <c r="H245">
        <f t="shared" si="40"/>
        <v>1.6666666666666667</v>
      </c>
      <c r="I245" s="18"/>
      <c r="J245" t="s">
        <v>50</v>
      </c>
      <c r="K245" t="s">
        <v>92</v>
      </c>
      <c r="L245" s="9">
        <v>1</v>
      </c>
      <c r="M245">
        <v>0.1</v>
      </c>
      <c r="N245">
        <v>5</v>
      </c>
      <c r="O245">
        <f t="shared" si="32"/>
        <v>1666.6666666666665</v>
      </c>
      <c r="P245">
        <f t="shared" si="33"/>
        <v>13.002994849773799</v>
      </c>
      <c r="Q245">
        <f t="shared" si="34"/>
        <v>0.33333333333333337</v>
      </c>
      <c r="R245">
        <f t="shared" si="35"/>
        <v>2.1190930281839373</v>
      </c>
      <c r="S245">
        <v>1</v>
      </c>
      <c r="T245">
        <f t="shared" si="36"/>
        <v>2.8571428571428571E-2</v>
      </c>
      <c r="U245">
        <f t="shared" si="37"/>
        <v>2.1739130434782603</v>
      </c>
      <c r="V245">
        <f t="shared" si="38"/>
        <v>17.296000921435997</v>
      </c>
    </row>
    <row r="246" spans="1:22">
      <c r="A246" t="s">
        <v>50</v>
      </c>
      <c r="B246" t="s">
        <v>82</v>
      </c>
      <c r="C246">
        <v>1</v>
      </c>
      <c r="D246">
        <v>2</v>
      </c>
      <c r="E246" s="1" t="s">
        <v>90</v>
      </c>
      <c r="F246">
        <v>0.08</v>
      </c>
      <c r="G246">
        <v>0.42</v>
      </c>
      <c r="H246">
        <f t="shared" si="40"/>
        <v>2.3809523809523809</v>
      </c>
      <c r="I246" s="18"/>
      <c r="J246" t="s">
        <v>50</v>
      </c>
      <c r="K246" s="1" t="s">
        <v>93</v>
      </c>
      <c r="L246" s="9">
        <v>35</v>
      </c>
      <c r="M246">
        <f>SUM(F250:F284)/35</f>
        <v>0.32485714285714268</v>
      </c>
      <c r="N246">
        <f>SUM(H250:H284)/35</f>
        <v>2.6738685266838949</v>
      </c>
      <c r="O246">
        <f t="shared" si="32"/>
        <v>891.28950889463158</v>
      </c>
      <c r="P246">
        <f t="shared" si="33"/>
        <v>6.9536597362885884</v>
      </c>
      <c r="Q246">
        <f t="shared" si="34"/>
        <v>1.0828571428571421</v>
      </c>
      <c r="R246">
        <f t="shared" si="35"/>
        <v>6.8840250658432423</v>
      </c>
      <c r="S246">
        <v>14</v>
      </c>
      <c r="T246">
        <f t="shared" si="36"/>
        <v>0.4</v>
      </c>
      <c r="U246">
        <f t="shared" si="37"/>
        <v>30.434782608695649</v>
      </c>
      <c r="V246">
        <f t="shared" si="38"/>
        <v>44.272467410827474</v>
      </c>
    </row>
    <row r="247" spans="1:22">
      <c r="A247" t="s">
        <v>50</v>
      </c>
      <c r="B247" t="s">
        <v>82</v>
      </c>
      <c r="C247">
        <v>1</v>
      </c>
      <c r="D247">
        <v>2</v>
      </c>
      <c r="E247" s="1" t="s">
        <v>90</v>
      </c>
      <c r="F247">
        <v>0.25</v>
      </c>
      <c r="G247">
        <v>0.81</v>
      </c>
      <c r="H247">
        <f t="shared" si="40"/>
        <v>1.2345679012345678</v>
      </c>
      <c r="I247" s="18"/>
      <c r="J247" t="s">
        <v>50</v>
      </c>
      <c r="K247" t="s">
        <v>120</v>
      </c>
      <c r="L247">
        <v>1</v>
      </c>
      <c r="M247">
        <v>0.06</v>
      </c>
      <c r="N247">
        <v>2</v>
      </c>
      <c r="O247">
        <f t="shared" si="32"/>
        <v>666.66666666666663</v>
      </c>
      <c r="P247">
        <f t="shared" si="33"/>
        <v>5.2011979399095205</v>
      </c>
      <c r="Q247">
        <f t="shared" si="34"/>
        <v>0.2</v>
      </c>
      <c r="R247">
        <f t="shared" si="35"/>
        <v>1.2714558169103625</v>
      </c>
      <c r="S247">
        <v>1</v>
      </c>
      <c r="T247">
        <f t="shared" si="36"/>
        <v>2.8571428571428571E-2</v>
      </c>
      <c r="U247">
        <f t="shared" si="37"/>
        <v>2.1739130434782603</v>
      </c>
      <c r="V247">
        <f t="shared" si="38"/>
        <v>8.6465668002981424</v>
      </c>
    </row>
    <row r="248" spans="1:22">
      <c r="A248" t="s">
        <v>50</v>
      </c>
      <c r="B248" t="s">
        <v>82</v>
      </c>
      <c r="C248">
        <v>7</v>
      </c>
      <c r="D248">
        <v>4</v>
      </c>
      <c r="E248" s="1" t="s">
        <v>38</v>
      </c>
      <c r="F248">
        <v>0.4</v>
      </c>
      <c r="G248">
        <v>0.85</v>
      </c>
      <c r="H248">
        <f t="shared" si="40"/>
        <v>1.1764705882352942</v>
      </c>
      <c r="I248" s="18"/>
      <c r="J248" t="s">
        <v>50</v>
      </c>
      <c r="K248" t="s">
        <v>46</v>
      </c>
      <c r="L248" s="9">
        <v>4</v>
      </c>
      <c r="M248">
        <f>SUM(F286:F289)/4</f>
        <v>0.28249999999999997</v>
      </c>
      <c r="N248">
        <f>SUM(H286:H289)/4</f>
        <v>3.4607531760435575</v>
      </c>
      <c r="O248">
        <f t="shared" si="32"/>
        <v>1153.5843920145192</v>
      </c>
      <c r="P248">
        <f t="shared" si="33"/>
        <v>9.00003114488654</v>
      </c>
      <c r="Q248">
        <f t="shared" si="34"/>
        <v>0.94166666666666654</v>
      </c>
      <c r="R248">
        <f t="shared" si="35"/>
        <v>5.986437804619622</v>
      </c>
      <c r="S248">
        <v>4</v>
      </c>
      <c r="T248">
        <f t="shared" si="36"/>
        <v>0.11428571428571428</v>
      </c>
      <c r="U248">
        <f t="shared" si="37"/>
        <v>8.6956521739130412</v>
      </c>
      <c r="V248">
        <f t="shared" si="38"/>
        <v>23.682121123419201</v>
      </c>
    </row>
    <row r="249" spans="1:22">
      <c r="A249" t="s">
        <v>50</v>
      </c>
      <c r="B249" t="s">
        <v>82</v>
      </c>
      <c r="C249">
        <v>8</v>
      </c>
      <c r="D249">
        <v>5</v>
      </c>
      <c r="E249" t="s">
        <v>92</v>
      </c>
      <c r="F249">
        <v>0.1</v>
      </c>
      <c r="G249">
        <v>0.2</v>
      </c>
      <c r="H249">
        <f t="shared" si="40"/>
        <v>5</v>
      </c>
      <c r="I249" s="18"/>
      <c r="J249" t="s">
        <v>50</v>
      </c>
      <c r="K249" t="s">
        <v>98</v>
      </c>
      <c r="L249" s="9">
        <v>1</v>
      </c>
      <c r="M249">
        <v>0.44</v>
      </c>
      <c r="N249">
        <v>1.8181818181818181</v>
      </c>
      <c r="O249">
        <f t="shared" si="32"/>
        <v>606.06060606060601</v>
      </c>
      <c r="P249">
        <f t="shared" si="33"/>
        <v>4.7283617635541084</v>
      </c>
      <c r="Q249">
        <f t="shared" si="34"/>
        <v>1.4666666666666666</v>
      </c>
      <c r="R249">
        <f t="shared" si="35"/>
        <v>9.3240093240093227</v>
      </c>
      <c r="S249">
        <v>1</v>
      </c>
      <c r="T249">
        <f t="shared" si="36"/>
        <v>2.8571428571428571E-2</v>
      </c>
      <c r="U249">
        <f t="shared" si="37"/>
        <v>2.1739130434782603</v>
      </c>
      <c r="V249">
        <f t="shared" si="38"/>
        <v>16.226284131041691</v>
      </c>
    </row>
    <row r="250" spans="1:22">
      <c r="A250" t="s">
        <v>50</v>
      </c>
      <c r="B250" t="s">
        <v>82</v>
      </c>
      <c r="C250">
        <v>3</v>
      </c>
      <c r="D250">
        <v>1</v>
      </c>
      <c r="E250" s="1" t="s">
        <v>93</v>
      </c>
      <c r="F250">
        <v>1.35</v>
      </c>
      <c r="G250">
        <v>0.99</v>
      </c>
      <c r="H250">
        <f t="shared" si="40"/>
        <v>1.0101010101010102</v>
      </c>
      <c r="I250" s="18"/>
      <c r="J250" t="s">
        <v>50</v>
      </c>
      <c r="K250" t="s">
        <v>99</v>
      </c>
      <c r="L250" s="9">
        <v>4</v>
      </c>
      <c r="M250">
        <f>SUM(F291:F294)/4</f>
        <v>8.7499999999999994E-2</v>
      </c>
      <c r="N250">
        <f>SUM(H291:H294)/4</f>
        <v>1.1363645550577655</v>
      </c>
      <c r="O250">
        <f t="shared" si="32"/>
        <v>378.78818501925514</v>
      </c>
      <c r="P250">
        <f t="shared" si="33"/>
        <v>2.955228491376324</v>
      </c>
      <c r="Q250">
        <f t="shared" si="34"/>
        <v>0.29166666666666663</v>
      </c>
      <c r="R250">
        <f t="shared" si="35"/>
        <v>1.8542063996609448</v>
      </c>
      <c r="S250">
        <v>2</v>
      </c>
      <c r="T250">
        <f t="shared" si="36"/>
        <v>5.7142857142857141E-2</v>
      </c>
      <c r="U250">
        <f t="shared" si="37"/>
        <v>4.3478260869565206</v>
      </c>
      <c r="V250">
        <f t="shared" si="38"/>
        <v>9.1572609779937899</v>
      </c>
    </row>
    <row r="251" spans="1:22">
      <c r="A251" t="s">
        <v>50</v>
      </c>
      <c r="B251" t="s">
        <v>82</v>
      </c>
      <c r="C251">
        <v>3</v>
      </c>
      <c r="D251">
        <v>1</v>
      </c>
      <c r="E251" s="1" t="s">
        <v>93</v>
      </c>
      <c r="F251">
        <v>0.65</v>
      </c>
      <c r="G251">
        <v>0.81</v>
      </c>
      <c r="H251">
        <f t="shared" si="40"/>
        <v>1.2345679012345678</v>
      </c>
      <c r="I251" s="18"/>
      <c r="J251" t="s">
        <v>50</v>
      </c>
      <c r="K251" t="s">
        <v>112</v>
      </c>
      <c r="L251" s="9">
        <v>1</v>
      </c>
      <c r="M251">
        <v>0.82</v>
      </c>
      <c r="N251">
        <v>1.3888888888888888</v>
      </c>
      <c r="O251">
        <f t="shared" si="32"/>
        <v>462.96296296296293</v>
      </c>
      <c r="P251">
        <f t="shared" si="33"/>
        <v>3.6119430138260555</v>
      </c>
      <c r="Q251">
        <f t="shared" si="34"/>
        <v>2.7333333333333329</v>
      </c>
      <c r="R251">
        <f t="shared" si="35"/>
        <v>17.376562831108284</v>
      </c>
      <c r="S251">
        <v>1</v>
      </c>
      <c r="T251">
        <f t="shared" si="36"/>
        <v>2.8571428571428571E-2</v>
      </c>
      <c r="U251">
        <f t="shared" si="37"/>
        <v>2.1739130434782603</v>
      </c>
      <c r="V251">
        <f t="shared" si="38"/>
        <v>23.162418888412603</v>
      </c>
    </row>
    <row r="252" spans="1:22">
      <c r="A252" t="s">
        <v>50</v>
      </c>
      <c r="B252" t="s">
        <v>82</v>
      </c>
      <c r="C252">
        <v>3</v>
      </c>
      <c r="D252">
        <v>1</v>
      </c>
      <c r="E252" s="1" t="s">
        <v>93</v>
      </c>
      <c r="F252">
        <v>0.71</v>
      </c>
      <c r="G252">
        <v>0.79</v>
      </c>
      <c r="H252">
        <f t="shared" si="40"/>
        <v>1.2658227848101264</v>
      </c>
      <c r="I252" s="18"/>
      <c r="J252" t="s">
        <v>50</v>
      </c>
      <c r="K252" s="1" t="s">
        <v>40</v>
      </c>
      <c r="L252" s="9">
        <v>1</v>
      </c>
      <c r="M252">
        <v>0.2</v>
      </c>
      <c r="N252">
        <v>0.66666666666666663</v>
      </c>
      <c r="O252">
        <f t="shared" si="32"/>
        <v>222.2222222222222</v>
      </c>
      <c r="P252">
        <f t="shared" si="33"/>
        <v>1.7337326466365064</v>
      </c>
      <c r="Q252">
        <f t="shared" si="34"/>
        <v>0.66666666666666674</v>
      </c>
      <c r="R252">
        <f t="shared" si="35"/>
        <v>4.2381860563678746</v>
      </c>
      <c r="S252">
        <v>1</v>
      </c>
      <c r="T252">
        <f t="shared" si="36"/>
        <v>2.8571428571428571E-2</v>
      </c>
      <c r="U252">
        <f t="shared" si="37"/>
        <v>2.1739130434782603</v>
      </c>
      <c r="V252">
        <f t="shared" si="38"/>
        <v>8.1458317464826404</v>
      </c>
    </row>
    <row r="253" spans="1:22">
      <c r="A253" t="s">
        <v>50</v>
      </c>
      <c r="B253" t="s">
        <v>82</v>
      </c>
      <c r="C253">
        <v>3</v>
      </c>
      <c r="D253">
        <v>1</v>
      </c>
      <c r="E253" s="1" t="s">
        <v>93</v>
      </c>
      <c r="F253">
        <v>0.57999999999999996</v>
      </c>
      <c r="G253">
        <v>0.52</v>
      </c>
      <c r="H253">
        <f t="shared" si="40"/>
        <v>1.9230769230769229</v>
      </c>
      <c r="I253" s="18"/>
      <c r="J253" t="s">
        <v>50</v>
      </c>
      <c r="K253" s="1" t="s">
        <v>34</v>
      </c>
      <c r="L253" s="9">
        <v>2</v>
      </c>
      <c r="M253">
        <f>SUM(F297:F298)/2</f>
        <v>0.45</v>
      </c>
      <c r="N253">
        <f>SUM(H297:H298)/2</f>
        <v>1.8756530825496345</v>
      </c>
      <c r="O253">
        <f t="shared" si="32"/>
        <v>625.21769418321151</v>
      </c>
      <c r="P253">
        <f t="shared" si="33"/>
        <v>4.87782147447105</v>
      </c>
      <c r="Q253">
        <f t="shared" si="34"/>
        <v>1.5000000000000002</v>
      </c>
      <c r="R253">
        <f t="shared" si="35"/>
        <v>9.5359186268277192</v>
      </c>
      <c r="S253">
        <v>2</v>
      </c>
      <c r="T253">
        <f t="shared" si="36"/>
        <v>5.7142857142857141E-2</v>
      </c>
      <c r="U253">
        <f t="shared" si="37"/>
        <v>4.3478260869565206</v>
      </c>
      <c r="V253">
        <f t="shared" si="38"/>
        <v>18.761566188255287</v>
      </c>
    </row>
    <row r="254" spans="1:22">
      <c r="A254" t="s">
        <v>50</v>
      </c>
      <c r="B254" t="s">
        <v>82</v>
      </c>
      <c r="C254">
        <v>3</v>
      </c>
      <c r="D254">
        <v>2</v>
      </c>
      <c r="E254" s="1" t="s">
        <v>93</v>
      </c>
      <c r="F254">
        <v>0.33</v>
      </c>
      <c r="G254">
        <v>0.97</v>
      </c>
      <c r="H254">
        <f t="shared" si="39"/>
        <v>1.0309278350515465</v>
      </c>
      <c r="I254" s="18"/>
      <c r="J254" t="s">
        <v>50</v>
      </c>
      <c r="K254" s="1" t="s">
        <v>41</v>
      </c>
      <c r="L254" s="9">
        <v>15</v>
      </c>
      <c r="M254">
        <f>SUM(F299:F313)/15</f>
        <v>0.45266666666666661</v>
      </c>
      <c r="N254">
        <f>SUM(H299:H313)/15</f>
        <v>1.6875734721969002</v>
      </c>
      <c r="O254">
        <f t="shared" si="32"/>
        <v>562.52449073230002</v>
      </c>
      <c r="P254">
        <f t="shared" si="33"/>
        <v>4.388701833518236</v>
      </c>
      <c r="Q254">
        <f t="shared" si="34"/>
        <v>1.5088888888888885</v>
      </c>
      <c r="R254">
        <f t="shared" si="35"/>
        <v>9.5924277742459534</v>
      </c>
      <c r="S254">
        <v>10</v>
      </c>
      <c r="T254">
        <f t="shared" si="36"/>
        <v>0.2857142857142857</v>
      </c>
      <c r="U254">
        <f t="shared" si="37"/>
        <v>21.739130434782602</v>
      </c>
      <c r="V254">
        <f t="shared" si="38"/>
        <v>35.720260042546791</v>
      </c>
    </row>
    <row r="255" spans="1:22">
      <c r="A255" t="s">
        <v>50</v>
      </c>
      <c r="B255" t="s">
        <v>82</v>
      </c>
      <c r="C255">
        <v>3</v>
      </c>
      <c r="D255">
        <v>2</v>
      </c>
      <c r="E255" s="1" t="s">
        <v>93</v>
      </c>
      <c r="F255">
        <v>0.7</v>
      </c>
      <c r="G255">
        <v>0.87</v>
      </c>
      <c r="H255">
        <f t="shared" si="39"/>
        <v>1.1494252873563218</v>
      </c>
      <c r="I255" s="18"/>
      <c r="K255" s="3" t="s">
        <v>154</v>
      </c>
      <c r="L255" s="9">
        <f>SUM(L238:L254)</f>
        <v>77</v>
      </c>
      <c r="M255">
        <f>SUM(M238:M254)</f>
        <v>4.7208571428571426</v>
      </c>
      <c r="O255">
        <f>SUM(O238:O254)</f>
        <v>12817.563146665103</v>
      </c>
      <c r="P255">
        <f>O255/12817.56*100</f>
        <v>100.00002454964208</v>
      </c>
      <c r="Q255">
        <f>SUM(Q238:Q254)</f>
        <v>15.736190476190473</v>
      </c>
      <c r="R255">
        <f>Q255/15.73*100</f>
        <v>100.0393545848091</v>
      </c>
      <c r="T255">
        <f>SUM(T238:T254)</f>
        <v>1.3142857142857145</v>
      </c>
      <c r="U255">
        <f>T255/$T$255*100</f>
        <v>100</v>
      </c>
      <c r="V255">
        <f>U255+R255+P255</f>
        <v>300.03937913445117</v>
      </c>
    </row>
    <row r="256" spans="1:22">
      <c r="A256" t="s">
        <v>50</v>
      </c>
      <c r="B256" t="s">
        <v>82</v>
      </c>
      <c r="C256">
        <v>3</v>
      </c>
      <c r="D256">
        <v>2</v>
      </c>
      <c r="E256" s="1" t="s">
        <v>93</v>
      </c>
      <c r="F256">
        <v>0.83</v>
      </c>
      <c r="G256">
        <v>0.74</v>
      </c>
      <c r="H256">
        <f t="shared" si="39"/>
        <v>1.3513513513513513</v>
      </c>
      <c r="I256" s="18"/>
    </row>
    <row r="257" spans="1:12">
      <c r="A257" t="s">
        <v>50</v>
      </c>
      <c r="B257" t="s">
        <v>82</v>
      </c>
      <c r="C257">
        <v>3</v>
      </c>
      <c r="D257">
        <v>4</v>
      </c>
      <c r="E257" s="1" t="s">
        <v>93</v>
      </c>
      <c r="F257">
        <v>0.4</v>
      </c>
      <c r="G257">
        <v>0.71</v>
      </c>
      <c r="H257">
        <f t="shared" si="39"/>
        <v>1.4084507042253522</v>
      </c>
      <c r="I257" s="18"/>
    </row>
    <row r="258" spans="1:12">
      <c r="A258" t="s">
        <v>50</v>
      </c>
      <c r="B258" t="s">
        <v>82</v>
      </c>
      <c r="C258">
        <v>3</v>
      </c>
      <c r="D258">
        <v>4</v>
      </c>
      <c r="E258" s="1" t="s">
        <v>93</v>
      </c>
      <c r="F258">
        <v>0.88</v>
      </c>
      <c r="G258">
        <v>0.85</v>
      </c>
      <c r="H258">
        <f t="shared" si="39"/>
        <v>1.1764705882352942</v>
      </c>
      <c r="I258" s="18"/>
    </row>
    <row r="259" spans="1:12">
      <c r="A259" t="s">
        <v>50</v>
      </c>
      <c r="B259" t="s">
        <v>82</v>
      </c>
      <c r="C259">
        <v>3</v>
      </c>
      <c r="D259">
        <v>4</v>
      </c>
      <c r="E259" s="1" t="s">
        <v>93</v>
      </c>
      <c r="F259">
        <v>0.41</v>
      </c>
      <c r="G259">
        <v>0.83</v>
      </c>
      <c r="H259">
        <f t="shared" si="39"/>
        <v>1.2048192771084338</v>
      </c>
      <c r="I259" s="18"/>
      <c r="K259" s="1"/>
      <c r="L259" s="19"/>
    </row>
    <row r="260" spans="1:12">
      <c r="A260" t="s">
        <v>50</v>
      </c>
      <c r="B260" t="s">
        <v>82</v>
      </c>
      <c r="C260">
        <v>3</v>
      </c>
      <c r="D260">
        <v>4</v>
      </c>
      <c r="E260" s="1" t="s">
        <v>93</v>
      </c>
      <c r="F260">
        <v>0.42</v>
      </c>
      <c r="G260">
        <v>0.65</v>
      </c>
      <c r="H260">
        <f t="shared" si="39"/>
        <v>1.5384615384615383</v>
      </c>
      <c r="I260" s="18"/>
    </row>
    <row r="261" spans="1:12">
      <c r="A261" t="s">
        <v>50</v>
      </c>
      <c r="B261" t="s">
        <v>82</v>
      </c>
      <c r="C261">
        <v>3</v>
      </c>
      <c r="D261">
        <v>5</v>
      </c>
      <c r="E261" s="1" t="s">
        <v>93</v>
      </c>
      <c r="F261">
        <v>0.5</v>
      </c>
      <c r="G261">
        <v>0.66</v>
      </c>
      <c r="H261">
        <f t="shared" si="39"/>
        <v>1.5151515151515151</v>
      </c>
      <c r="I261" s="18"/>
    </row>
    <row r="262" spans="1:12">
      <c r="A262" t="s">
        <v>50</v>
      </c>
      <c r="B262" t="s">
        <v>82</v>
      </c>
      <c r="C262">
        <v>3</v>
      </c>
      <c r="D262">
        <v>5</v>
      </c>
      <c r="E262" s="1" t="s">
        <v>93</v>
      </c>
      <c r="F262">
        <v>0.56999999999999995</v>
      </c>
      <c r="G262">
        <v>0.89</v>
      </c>
      <c r="H262">
        <f t="shared" si="39"/>
        <v>1.1235955056179776</v>
      </c>
      <c r="I262" s="18"/>
    </row>
    <row r="263" spans="1:12">
      <c r="A263" t="s">
        <v>50</v>
      </c>
      <c r="B263" t="s">
        <v>82</v>
      </c>
      <c r="C263">
        <v>5</v>
      </c>
      <c r="D263">
        <v>1</v>
      </c>
      <c r="E263" s="1" t="s">
        <v>93</v>
      </c>
      <c r="F263">
        <v>0.05</v>
      </c>
      <c r="G263">
        <v>0.35</v>
      </c>
      <c r="H263">
        <f t="shared" si="39"/>
        <v>2.8571428571428572</v>
      </c>
      <c r="I263" s="18"/>
    </row>
    <row r="264" spans="1:12">
      <c r="A264" t="s">
        <v>50</v>
      </c>
      <c r="B264" t="s">
        <v>82</v>
      </c>
      <c r="C264">
        <v>5</v>
      </c>
      <c r="D264">
        <v>1</v>
      </c>
      <c r="E264" s="1" t="s">
        <v>93</v>
      </c>
      <c r="F264">
        <v>0.05</v>
      </c>
      <c r="G264">
        <v>1.45</v>
      </c>
      <c r="H264">
        <f t="shared" si="39"/>
        <v>0.68965517241379315</v>
      </c>
      <c r="I264" s="18"/>
    </row>
    <row r="265" spans="1:12">
      <c r="A265" t="s">
        <v>50</v>
      </c>
      <c r="B265" t="s">
        <v>82</v>
      </c>
      <c r="C265">
        <v>5</v>
      </c>
      <c r="D265">
        <v>2</v>
      </c>
      <c r="E265" s="1" t="s">
        <v>93</v>
      </c>
      <c r="F265">
        <v>0.03</v>
      </c>
      <c r="G265">
        <v>0.39</v>
      </c>
      <c r="H265">
        <f t="shared" si="39"/>
        <v>2.5641025641025639</v>
      </c>
      <c r="I265" s="18"/>
    </row>
    <row r="266" spans="1:12">
      <c r="A266" t="s">
        <v>50</v>
      </c>
      <c r="B266" t="s">
        <v>82</v>
      </c>
      <c r="C266">
        <v>5</v>
      </c>
      <c r="D266">
        <v>4</v>
      </c>
      <c r="E266" s="1" t="s">
        <v>93</v>
      </c>
      <c r="F266">
        <v>0.1</v>
      </c>
      <c r="G266">
        <v>0.1</v>
      </c>
      <c r="H266">
        <f t="shared" si="39"/>
        <v>10</v>
      </c>
      <c r="I266" s="18"/>
    </row>
    <row r="267" spans="1:12">
      <c r="A267" t="s">
        <v>50</v>
      </c>
      <c r="B267" t="s">
        <v>82</v>
      </c>
      <c r="C267">
        <v>5</v>
      </c>
      <c r="D267">
        <v>5</v>
      </c>
      <c r="E267" s="1" t="s">
        <v>93</v>
      </c>
      <c r="F267">
        <v>0.03</v>
      </c>
      <c r="G267">
        <v>7.0000000000000007E-2</v>
      </c>
      <c r="H267">
        <f t="shared" si="39"/>
        <v>14.285714285714285</v>
      </c>
      <c r="I267" s="18"/>
    </row>
    <row r="268" spans="1:12">
      <c r="A268" t="s">
        <v>50</v>
      </c>
      <c r="B268" t="s">
        <v>82</v>
      </c>
      <c r="C268">
        <v>5</v>
      </c>
      <c r="D268">
        <v>1</v>
      </c>
      <c r="E268" s="1" t="s">
        <v>93</v>
      </c>
      <c r="F268">
        <v>0.45</v>
      </c>
      <c r="G268">
        <v>0.41</v>
      </c>
      <c r="H268">
        <f t="shared" si="39"/>
        <v>2.4390243902439024</v>
      </c>
      <c r="I268" s="18"/>
    </row>
    <row r="269" spans="1:12">
      <c r="A269" t="s">
        <v>50</v>
      </c>
      <c r="B269" t="s">
        <v>82</v>
      </c>
      <c r="C269">
        <v>5</v>
      </c>
      <c r="D269">
        <v>2</v>
      </c>
      <c r="E269" s="1" t="s">
        <v>93</v>
      </c>
      <c r="F269">
        <v>0.03</v>
      </c>
      <c r="G269">
        <v>0.22</v>
      </c>
      <c r="H269">
        <f t="shared" ref="H269:H332" si="41">1/G269</f>
        <v>4.5454545454545459</v>
      </c>
      <c r="I269" s="18"/>
    </row>
    <row r="270" spans="1:12">
      <c r="A270" t="s">
        <v>50</v>
      </c>
      <c r="B270" t="s">
        <v>82</v>
      </c>
      <c r="C270">
        <v>6</v>
      </c>
      <c r="D270">
        <v>5</v>
      </c>
      <c r="E270" s="1" t="s">
        <v>93</v>
      </c>
      <c r="F270">
        <v>0.2</v>
      </c>
      <c r="G270">
        <v>0.14000000000000001</v>
      </c>
      <c r="H270">
        <f t="shared" si="41"/>
        <v>7.1428571428571423</v>
      </c>
      <c r="I270" s="18"/>
    </row>
    <row r="271" spans="1:12">
      <c r="A271" t="s">
        <v>50</v>
      </c>
      <c r="B271" t="s">
        <v>82</v>
      </c>
      <c r="C271">
        <v>6</v>
      </c>
      <c r="D271">
        <v>2</v>
      </c>
      <c r="E271" s="1" t="s">
        <v>93</v>
      </c>
      <c r="F271">
        <v>0.1</v>
      </c>
      <c r="G271">
        <v>0.65</v>
      </c>
      <c r="H271">
        <f t="shared" si="41"/>
        <v>1.5384615384615383</v>
      </c>
      <c r="I271" s="18"/>
    </row>
    <row r="272" spans="1:12">
      <c r="A272" t="s">
        <v>50</v>
      </c>
      <c r="B272" t="s">
        <v>82</v>
      </c>
      <c r="C272">
        <v>6</v>
      </c>
      <c r="D272">
        <v>3</v>
      </c>
      <c r="E272" s="1" t="s">
        <v>93</v>
      </c>
      <c r="F272">
        <v>0.17</v>
      </c>
      <c r="G272">
        <v>0.37</v>
      </c>
      <c r="H272">
        <f t="shared" si="41"/>
        <v>2.7027027027027026</v>
      </c>
      <c r="I272" s="18"/>
      <c r="K272" s="1"/>
      <c r="L272" s="19"/>
    </row>
    <row r="273" spans="1:9">
      <c r="A273" t="s">
        <v>50</v>
      </c>
      <c r="B273" t="s">
        <v>82</v>
      </c>
      <c r="C273">
        <v>6</v>
      </c>
      <c r="D273">
        <v>3</v>
      </c>
      <c r="E273" s="1" t="s">
        <v>93</v>
      </c>
      <c r="F273">
        <v>0.2</v>
      </c>
      <c r="G273">
        <v>0.45</v>
      </c>
      <c r="H273">
        <f t="shared" si="41"/>
        <v>2.2222222222222223</v>
      </c>
      <c r="I273" s="18"/>
    </row>
    <row r="274" spans="1:9">
      <c r="A274" t="s">
        <v>50</v>
      </c>
      <c r="B274" t="s">
        <v>82</v>
      </c>
      <c r="C274">
        <v>6</v>
      </c>
      <c r="D274">
        <v>3</v>
      </c>
      <c r="E274" s="1" t="s">
        <v>93</v>
      </c>
      <c r="F274">
        <v>0.1</v>
      </c>
      <c r="G274">
        <v>0.3</v>
      </c>
      <c r="H274">
        <f t="shared" si="41"/>
        <v>3.3333333333333335</v>
      </c>
      <c r="I274" s="18"/>
    </row>
    <row r="275" spans="1:9">
      <c r="A275" t="s">
        <v>50</v>
      </c>
      <c r="B275" t="s">
        <v>82</v>
      </c>
      <c r="C275">
        <v>6</v>
      </c>
      <c r="D275">
        <v>5</v>
      </c>
      <c r="E275" s="1" t="s">
        <v>93</v>
      </c>
      <c r="F275">
        <v>0.1</v>
      </c>
      <c r="G275">
        <v>0.45</v>
      </c>
      <c r="H275">
        <f t="shared" si="41"/>
        <v>2.2222222222222223</v>
      </c>
      <c r="I275" s="18"/>
    </row>
    <row r="276" spans="1:9">
      <c r="A276" t="s">
        <v>50</v>
      </c>
      <c r="B276" t="s">
        <v>82</v>
      </c>
      <c r="C276">
        <v>7</v>
      </c>
      <c r="D276">
        <v>3</v>
      </c>
      <c r="E276" s="1" t="s">
        <v>93</v>
      </c>
      <c r="F276">
        <v>0.15</v>
      </c>
      <c r="G276">
        <v>1.65</v>
      </c>
      <c r="H276">
        <f t="shared" si="41"/>
        <v>0.60606060606060608</v>
      </c>
      <c r="I276" s="18"/>
    </row>
    <row r="277" spans="1:9">
      <c r="A277" t="s">
        <v>50</v>
      </c>
      <c r="B277" t="s">
        <v>82</v>
      </c>
      <c r="C277">
        <v>7</v>
      </c>
      <c r="D277">
        <v>2</v>
      </c>
      <c r="E277" s="1" t="s">
        <v>93</v>
      </c>
      <c r="F277">
        <v>0.1</v>
      </c>
      <c r="G277">
        <v>0.45</v>
      </c>
      <c r="H277">
        <f t="shared" si="41"/>
        <v>2.2222222222222223</v>
      </c>
      <c r="I277" s="18"/>
    </row>
    <row r="278" spans="1:9">
      <c r="A278" t="s">
        <v>50</v>
      </c>
      <c r="B278" t="s">
        <v>82</v>
      </c>
      <c r="C278">
        <v>7</v>
      </c>
      <c r="D278">
        <v>3</v>
      </c>
      <c r="E278" s="1" t="s">
        <v>93</v>
      </c>
      <c r="F278">
        <v>0.6</v>
      </c>
      <c r="G278">
        <v>1.6</v>
      </c>
      <c r="H278">
        <f t="shared" si="41"/>
        <v>0.625</v>
      </c>
      <c r="I278" s="18"/>
    </row>
    <row r="279" spans="1:9">
      <c r="A279" t="s">
        <v>50</v>
      </c>
      <c r="B279" t="s">
        <v>82</v>
      </c>
      <c r="C279">
        <v>7</v>
      </c>
      <c r="D279">
        <v>3</v>
      </c>
      <c r="E279" s="1" t="s">
        <v>93</v>
      </c>
      <c r="F279">
        <v>0.2</v>
      </c>
      <c r="G279">
        <v>0.6</v>
      </c>
      <c r="H279">
        <f t="shared" si="41"/>
        <v>1.6666666666666667</v>
      </c>
      <c r="I279" s="18"/>
    </row>
    <row r="280" spans="1:9">
      <c r="A280" t="s">
        <v>50</v>
      </c>
      <c r="B280" t="s">
        <v>82</v>
      </c>
      <c r="C280">
        <v>7</v>
      </c>
      <c r="D280">
        <v>4</v>
      </c>
      <c r="E280" s="1" t="s">
        <v>93</v>
      </c>
      <c r="F280">
        <v>0.1</v>
      </c>
      <c r="G280">
        <v>0.3</v>
      </c>
      <c r="H280">
        <f t="shared" si="41"/>
        <v>3.3333333333333335</v>
      </c>
      <c r="I280" s="18"/>
    </row>
    <row r="281" spans="1:9">
      <c r="A281" t="s">
        <v>50</v>
      </c>
      <c r="B281" t="s">
        <v>82</v>
      </c>
      <c r="C281">
        <v>8</v>
      </c>
      <c r="D281">
        <v>2</v>
      </c>
      <c r="E281" s="1" t="s">
        <v>93</v>
      </c>
      <c r="F281">
        <v>0.02</v>
      </c>
      <c r="G281">
        <v>0.35</v>
      </c>
      <c r="H281">
        <f t="shared" si="41"/>
        <v>2.8571428571428572</v>
      </c>
      <c r="I281" s="18"/>
    </row>
    <row r="282" spans="1:9">
      <c r="A282" t="s">
        <v>50</v>
      </c>
      <c r="B282" t="s">
        <v>82</v>
      </c>
      <c r="C282">
        <v>8</v>
      </c>
      <c r="D282">
        <v>2</v>
      </c>
      <c r="E282" s="1" t="s">
        <v>93</v>
      </c>
      <c r="F282">
        <v>0.01</v>
      </c>
      <c r="G282">
        <v>0.27</v>
      </c>
      <c r="H282">
        <f t="shared" si="41"/>
        <v>3.7037037037037033</v>
      </c>
      <c r="I282" s="18"/>
    </row>
    <row r="283" spans="1:9">
      <c r="A283" t="s">
        <v>50</v>
      </c>
      <c r="B283" t="s">
        <v>82</v>
      </c>
      <c r="C283">
        <v>8</v>
      </c>
      <c r="D283">
        <v>2</v>
      </c>
      <c r="E283" s="1" t="s">
        <v>93</v>
      </c>
      <c r="F283">
        <v>0.2</v>
      </c>
      <c r="G283">
        <v>0.8</v>
      </c>
      <c r="H283">
        <f t="shared" si="41"/>
        <v>1.25</v>
      </c>
      <c r="I283" s="18"/>
    </row>
    <row r="284" spans="1:9">
      <c r="A284" t="s">
        <v>50</v>
      </c>
      <c r="B284" t="s">
        <v>82</v>
      </c>
      <c r="C284">
        <v>8</v>
      </c>
      <c r="D284">
        <v>2</v>
      </c>
      <c r="E284" s="1" t="s">
        <v>93</v>
      </c>
      <c r="F284">
        <v>0.05</v>
      </c>
      <c r="G284">
        <v>0.26</v>
      </c>
      <c r="H284">
        <f t="shared" si="41"/>
        <v>3.8461538461538458</v>
      </c>
      <c r="I284" s="18"/>
    </row>
    <row r="285" spans="1:9">
      <c r="A285" t="s">
        <v>50</v>
      </c>
      <c r="B285" t="s">
        <v>82</v>
      </c>
      <c r="C285">
        <v>8</v>
      </c>
      <c r="D285">
        <v>4</v>
      </c>
      <c r="E285" t="s">
        <v>120</v>
      </c>
      <c r="F285">
        <v>0.06</v>
      </c>
      <c r="G285">
        <v>0.5</v>
      </c>
      <c r="H285">
        <f t="shared" si="41"/>
        <v>2</v>
      </c>
      <c r="I285" s="18"/>
    </row>
    <row r="286" spans="1:9">
      <c r="A286" t="s">
        <v>50</v>
      </c>
      <c r="B286" t="s">
        <v>82</v>
      </c>
      <c r="C286">
        <v>2</v>
      </c>
      <c r="D286">
        <v>1</v>
      </c>
      <c r="E286" t="s">
        <v>46</v>
      </c>
      <c r="F286">
        <v>0.18</v>
      </c>
      <c r="G286">
        <v>0.19</v>
      </c>
      <c r="H286">
        <f t="shared" si="41"/>
        <v>5.2631578947368425</v>
      </c>
      <c r="I286" s="18"/>
    </row>
    <row r="287" spans="1:9">
      <c r="A287" t="s">
        <v>50</v>
      </c>
      <c r="B287" t="s">
        <v>82</v>
      </c>
      <c r="C287">
        <v>2</v>
      </c>
      <c r="D287">
        <v>2</v>
      </c>
      <c r="E287" t="s">
        <v>46</v>
      </c>
      <c r="F287">
        <v>0.16</v>
      </c>
      <c r="G287">
        <v>0.28999999999999998</v>
      </c>
      <c r="H287">
        <f t="shared" si="41"/>
        <v>3.4482758620689657</v>
      </c>
      <c r="I287" s="18"/>
    </row>
    <row r="288" spans="1:9">
      <c r="A288" t="s">
        <v>50</v>
      </c>
      <c r="B288" t="s">
        <v>82</v>
      </c>
      <c r="C288">
        <v>2</v>
      </c>
      <c r="D288">
        <v>3</v>
      </c>
      <c r="E288" t="s">
        <v>46</v>
      </c>
      <c r="F288">
        <v>0.28999999999999998</v>
      </c>
      <c r="G288">
        <v>0.38</v>
      </c>
      <c r="H288">
        <f t="shared" si="41"/>
        <v>2.6315789473684212</v>
      </c>
      <c r="I288" s="18"/>
    </row>
    <row r="289" spans="1:9">
      <c r="A289" t="s">
        <v>50</v>
      </c>
      <c r="B289" t="s">
        <v>82</v>
      </c>
      <c r="C289">
        <v>8</v>
      </c>
      <c r="D289">
        <v>5</v>
      </c>
      <c r="E289" t="s">
        <v>46</v>
      </c>
      <c r="F289">
        <v>0.5</v>
      </c>
      <c r="G289">
        <v>0.4</v>
      </c>
      <c r="H289">
        <f t="shared" si="41"/>
        <v>2.5</v>
      </c>
      <c r="I289" s="18"/>
    </row>
    <row r="290" spans="1:9">
      <c r="A290" t="s">
        <v>50</v>
      </c>
      <c r="B290" t="s">
        <v>82</v>
      </c>
      <c r="C290">
        <v>1</v>
      </c>
      <c r="D290">
        <v>1</v>
      </c>
      <c r="E290" t="s">
        <v>98</v>
      </c>
      <c r="F290">
        <v>0.44</v>
      </c>
      <c r="G290">
        <v>0.55000000000000004</v>
      </c>
      <c r="H290">
        <f t="shared" si="41"/>
        <v>1.8181818181818181</v>
      </c>
      <c r="I290" s="18"/>
    </row>
    <row r="291" spans="1:9">
      <c r="A291" t="s">
        <v>50</v>
      </c>
      <c r="B291" t="s">
        <v>82</v>
      </c>
      <c r="C291">
        <v>1</v>
      </c>
      <c r="D291">
        <v>3</v>
      </c>
      <c r="E291" t="s">
        <v>99</v>
      </c>
      <c r="F291">
        <v>0.18</v>
      </c>
      <c r="G291">
        <v>0.68</v>
      </c>
      <c r="H291">
        <f t="shared" si="41"/>
        <v>1.4705882352941175</v>
      </c>
      <c r="I291" s="18"/>
    </row>
    <row r="292" spans="1:9">
      <c r="A292" t="s">
        <v>50</v>
      </c>
      <c r="B292" t="s">
        <v>82</v>
      </c>
      <c r="C292">
        <v>1</v>
      </c>
      <c r="D292">
        <v>3</v>
      </c>
      <c r="E292" t="s">
        <v>99</v>
      </c>
      <c r="F292">
        <v>7.0000000000000007E-2</v>
      </c>
      <c r="G292">
        <v>1.22</v>
      </c>
      <c r="H292">
        <f t="shared" si="41"/>
        <v>0.81967213114754101</v>
      </c>
      <c r="I292" s="18"/>
    </row>
    <row r="293" spans="1:9">
      <c r="A293" t="s">
        <v>50</v>
      </c>
      <c r="B293" t="s">
        <v>82</v>
      </c>
      <c r="C293">
        <v>1</v>
      </c>
      <c r="D293">
        <v>3</v>
      </c>
      <c r="E293" t="s">
        <v>99</v>
      </c>
      <c r="F293">
        <v>0.06</v>
      </c>
      <c r="G293">
        <v>2.13</v>
      </c>
      <c r="H293">
        <f t="shared" si="41"/>
        <v>0.46948356807511737</v>
      </c>
      <c r="I293" s="18"/>
    </row>
    <row r="294" spans="1:9">
      <c r="A294" t="s">
        <v>50</v>
      </c>
      <c r="B294" t="s">
        <v>82</v>
      </c>
      <c r="C294">
        <v>1</v>
      </c>
      <c r="D294">
        <v>4</v>
      </c>
      <c r="E294" t="s">
        <v>99</v>
      </c>
      <c r="F294">
        <v>0.04</v>
      </c>
      <c r="G294">
        <v>0.56000000000000005</v>
      </c>
      <c r="H294">
        <f t="shared" si="41"/>
        <v>1.7857142857142856</v>
      </c>
      <c r="I294" s="18"/>
    </row>
    <row r="295" spans="1:9">
      <c r="A295" t="s">
        <v>50</v>
      </c>
      <c r="B295" t="s">
        <v>82</v>
      </c>
      <c r="C295">
        <v>2</v>
      </c>
      <c r="D295">
        <v>4</v>
      </c>
      <c r="E295" t="s">
        <v>112</v>
      </c>
      <c r="F295">
        <v>0.82</v>
      </c>
      <c r="G295">
        <v>0.72</v>
      </c>
      <c r="H295">
        <f t="shared" si="41"/>
        <v>1.3888888888888888</v>
      </c>
      <c r="I295" s="18"/>
    </row>
    <row r="296" spans="1:9">
      <c r="A296" t="s">
        <v>50</v>
      </c>
      <c r="B296" t="s">
        <v>82</v>
      </c>
      <c r="C296">
        <v>6</v>
      </c>
      <c r="D296">
        <v>4</v>
      </c>
      <c r="E296" s="1" t="s">
        <v>40</v>
      </c>
      <c r="F296">
        <v>0.2</v>
      </c>
      <c r="G296">
        <v>1.5</v>
      </c>
      <c r="H296">
        <f t="shared" si="41"/>
        <v>0.66666666666666663</v>
      </c>
      <c r="I296" s="18"/>
    </row>
    <row r="297" spans="1:9">
      <c r="A297" t="s">
        <v>50</v>
      </c>
      <c r="B297" t="s">
        <v>82</v>
      </c>
      <c r="C297">
        <v>2</v>
      </c>
      <c r="D297">
        <v>4</v>
      </c>
      <c r="E297" s="1" t="s">
        <v>34</v>
      </c>
      <c r="F297">
        <v>0.4</v>
      </c>
      <c r="G297">
        <v>0.28999999999999998</v>
      </c>
      <c r="H297">
        <f t="shared" si="41"/>
        <v>3.4482758620689657</v>
      </c>
      <c r="I297" s="18"/>
    </row>
    <row r="298" spans="1:9">
      <c r="A298" t="s">
        <v>50</v>
      </c>
      <c r="B298" t="s">
        <v>82</v>
      </c>
      <c r="C298">
        <v>8</v>
      </c>
      <c r="D298">
        <v>1</v>
      </c>
      <c r="E298" s="1" t="s">
        <v>34</v>
      </c>
      <c r="F298">
        <v>0.5</v>
      </c>
      <c r="G298">
        <v>3.3</v>
      </c>
      <c r="H298">
        <f t="shared" si="41"/>
        <v>0.30303030303030304</v>
      </c>
      <c r="I298" s="18"/>
    </row>
    <row r="299" spans="1:9">
      <c r="A299" t="s">
        <v>50</v>
      </c>
      <c r="B299" t="s">
        <v>82</v>
      </c>
      <c r="C299">
        <v>1</v>
      </c>
      <c r="D299">
        <v>5</v>
      </c>
      <c r="E299" s="1" t="s">
        <v>41</v>
      </c>
      <c r="F299">
        <v>0.35</v>
      </c>
      <c r="G299">
        <v>0.57999999999999996</v>
      </c>
      <c r="H299">
        <f t="shared" si="41"/>
        <v>1.7241379310344829</v>
      </c>
      <c r="I299" s="18"/>
    </row>
    <row r="300" spans="1:9">
      <c r="A300" t="s">
        <v>50</v>
      </c>
      <c r="B300" t="s">
        <v>82</v>
      </c>
      <c r="C300">
        <v>1</v>
      </c>
      <c r="D300">
        <v>5</v>
      </c>
      <c r="E300" s="1" t="s">
        <v>41</v>
      </c>
      <c r="F300">
        <v>0.47</v>
      </c>
      <c r="G300">
        <v>0.81</v>
      </c>
      <c r="H300">
        <f t="shared" si="41"/>
        <v>1.2345679012345678</v>
      </c>
      <c r="I300" s="18"/>
    </row>
    <row r="301" spans="1:9">
      <c r="A301" t="s">
        <v>50</v>
      </c>
      <c r="B301" t="s">
        <v>82</v>
      </c>
      <c r="C301">
        <v>2</v>
      </c>
      <c r="D301">
        <v>2</v>
      </c>
      <c r="E301" s="1" t="s">
        <v>41</v>
      </c>
      <c r="F301">
        <v>0.82</v>
      </c>
      <c r="G301">
        <v>0.52</v>
      </c>
      <c r="H301">
        <f t="shared" si="41"/>
        <v>1.9230769230769229</v>
      </c>
      <c r="I301" s="18"/>
    </row>
    <row r="302" spans="1:9">
      <c r="A302" t="s">
        <v>50</v>
      </c>
      <c r="B302" t="s">
        <v>82</v>
      </c>
      <c r="C302">
        <v>2</v>
      </c>
      <c r="D302">
        <v>3</v>
      </c>
      <c r="E302" s="1" t="s">
        <v>41</v>
      </c>
      <c r="F302">
        <v>0.35</v>
      </c>
      <c r="G302">
        <v>0.49</v>
      </c>
      <c r="H302">
        <f t="shared" si="41"/>
        <v>2.0408163265306123</v>
      </c>
      <c r="I302" s="18"/>
    </row>
    <row r="303" spans="1:9">
      <c r="A303" t="s">
        <v>50</v>
      </c>
      <c r="B303" t="s">
        <v>82</v>
      </c>
      <c r="C303">
        <v>2</v>
      </c>
      <c r="D303">
        <v>4</v>
      </c>
      <c r="E303" s="1" t="s">
        <v>41</v>
      </c>
      <c r="F303">
        <v>0.55000000000000004</v>
      </c>
      <c r="G303">
        <v>0.98</v>
      </c>
      <c r="H303">
        <f t="shared" si="41"/>
        <v>1.0204081632653061</v>
      </c>
      <c r="I303" s="18"/>
    </row>
    <row r="304" spans="1:9">
      <c r="A304" t="s">
        <v>50</v>
      </c>
      <c r="B304" t="s">
        <v>82</v>
      </c>
      <c r="C304">
        <v>5</v>
      </c>
      <c r="D304">
        <v>4</v>
      </c>
      <c r="E304" s="1" t="s">
        <v>41</v>
      </c>
      <c r="F304">
        <v>0.1</v>
      </c>
      <c r="G304">
        <v>1.2</v>
      </c>
      <c r="H304">
        <f t="shared" si="41"/>
        <v>0.83333333333333337</v>
      </c>
      <c r="I304" s="18"/>
    </row>
    <row r="305" spans="1:22">
      <c r="A305" t="s">
        <v>50</v>
      </c>
      <c r="B305" t="s">
        <v>82</v>
      </c>
      <c r="C305">
        <v>6</v>
      </c>
      <c r="D305">
        <v>1</v>
      </c>
      <c r="E305" s="1" t="s">
        <v>41</v>
      </c>
      <c r="F305">
        <v>0.7</v>
      </c>
      <c r="G305">
        <v>1</v>
      </c>
      <c r="H305">
        <f t="shared" si="41"/>
        <v>1</v>
      </c>
      <c r="I305" s="18"/>
    </row>
    <row r="306" spans="1:22">
      <c r="A306" t="s">
        <v>50</v>
      </c>
      <c r="B306" t="s">
        <v>82</v>
      </c>
      <c r="C306">
        <v>6</v>
      </c>
      <c r="D306">
        <v>5</v>
      </c>
      <c r="E306" s="1" t="s">
        <v>41</v>
      </c>
      <c r="F306">
        <v>0.2</v>
      </c>
      <c r="G306">
        <v>0.35</v>
      </c>
      <c r="H306">
        <f t="shared" si="41"/>
        <v>2.8571428571428572</v>
      </c>
      <c r="I306" s="18"/>
    </row>
    <row r="307" spans="1:22">
      <c r="A307" t="s">
        <v>50</v>
      </c>
      <c r="B307" t="s">
        <v>82</v>
      </c>
      <c r="C307">
        <v>7</v>
      </c>
      <c r="D307">
        <v>1</v>
      </c>
      <c r="E307" s="1" t="s">
        <v>41</v>
      </c>
      <c r="F307">
        <v>0.35</v>
      </c>
      <c r="G307">
        <v>0.59</v>
      </c>
      <c r="H307">
        <f t="shared" si="41"/>
        <v>1.6949152542372883</v>
      </c>
      <c r="I307" s="18"/>
    </row>
    <row r="308" spans="1:22">
      <c r="A308" t="s">
        <v>50</v>
      </c>
      <c r="B308" t="s">
        <v>82</v>
      </c>
      <c r="C308">
        <v>7</v>
      </c>
      <c r="D308">
        <v>1</v>
      </c>
      <c r="E308" s="1" t="s">
        <v>41</v>
      </c>
      <c r="F308">
        <v>0.15</v>
      </c>
      <c r="G308">
        <v>0.5</v>
      </c>
      <c r="H308">
        <f t="shared" si="41"/>
        <v>2</v>
      </c>
      <c r="I308" s="18"/>
    </row>
    <row r="309" spans="1:22">
      <c r="A309" t="s">
        <v>50</v>
      </c>
      <c r="B309" t="s">
        <v>82</v>
      </c>
      <c r="C309">
        <v>7</v>
      </c>
      <c r="D309">
        <v>1</v>
      </c>
      <c r="E309" s="1" t="s">
        <v>41</v>
      </c>
      <c r="F309">
        <v>1.2</v>
      </c>
      <c r="G309">
        <v>1.4</v>
      </c>
      <c r="H309">
        <f t="shared" si="41"/>
        <v>0.7142857142857143</v>
      </c>
      <c r="I309" s="18"/>
    </row>
    <row r="310" spans="1:22">
      <c r="A310" t="s">
        <v>50</v>
      </c>
      <c r="B310" t="s">
        <v>82</v>
      </c>
      <c r="C310">
        <v>7</v>
      </c>
      <c r="D310">
        <v>5</v>
      </c>
      <c r="E310" s="1" t="s">
        <v>41</v>
      </c>
      <c r="F310">
        <v>0.8</v>
      </c>
      <c r="G310">
        <v>0.76</v>
      </c>
      <c r="H310">
        <f t="shared" si="41"/>
        <v>1.3157894736842106</v>
      </c>
      <c r="I310" s="18"/>
    </row>
    <row r="311" spans="1:22">
      <c r="A311" t="s">
        <v>50</v>
      </c>
      <c r="B311" t="s">
        <v>82</v>
      </c>
      <c r="C311">
        <v>7</v>
      </c>
      <c r="D311">
        <v>5</v>
      </c>
      <c r="E311" s="1" t="s">
        <v>41</v>
      </c>
      <c r="F311">
        <v>0.1</v>
      </c>
      <c r="G311">
        <v>0.8</v>
      </c>
      <c r="H311">
        <f t="shared" si="41"/>
        <v>1.25</v>
      </c>
      <c r="I311" s="18"/>
    </row>
    <row r="312" spans="1:22">
      <c r="A312" t="s">
        <v>50</v>
      </c>
      <c r="B312" t="s">
        <v>82</v>
      </c>
      <c r="C312">
        <v>8</v>
      </c>
      <c r="D312">
        <v>3</v>
      </c>
      <c r="E312" s="1" t="s">
        <v>41</v>
      </c>
      <c r="F312">
        <v>0.55000000000000004</v>
      </c>
      <c r="G312">
        <v>0.65</v>
      </c>
      <c r="H312">
        <f t="shared" si="41"/>
        <v>1.5384615384615383</v>
      </c>
      <c r="I312" s="18"/>
    </row>
    <row r="313" spans="1:22">
      <c r="A313" t="s">
        <v>50</v>
      </c>
      <c r="B313" t="s">
        <v>82</v>
      </c>
      <c r="C313">
        <v>8</v>
      </c>
      <c r="D313">
        <v>3</v>
      </c>
      <c r="E313" s="1" t="s">
        <v>41</v>
      </c>
      <c r="F313">
        <v>0.1</v>
      </c>
      <c r="G313">
        <v>0.24</v>
      </c>
      <c r="H313">
        <f t="shared" si="41"/>
        <v>4.166666666666667</v>
      </c>
      <c r="I313" s="18"/>
    </row>
    <row r="314" spans="1:22">
      <c r="A314" t="s">
        <v>121</v>
      </c>
      <c r="B314" t="s">
        <v>82</v>
      </c>
      <c r="C314">
        <v>7</v>
      </c>
      <c r="D314">
        <v>2</v>
      </c>
      <c r="E314" s="1" t="s">
        <v>83</v>
      </c>
      <c r="F314">
        <v>2.17</v>
      </c>
      <c r="G314">
        <v>2.34</v>
      </c>
      <c r="H314">
        <f t="shared" si="41"/>
        <v>0.42735042735042739</v>
      </c>
      <c r="I314" s="18"/>
    </row>
    <row r="315" spans="1:22">
      <c r="A315" t="s">
        <v>121</v>
      </c>
      <c r="B315" t="s">
        <v>82</v>
      </c>
      <c r="C315">
        <v>7</v>
      </c>
      <c r="D315">
        <v>4</v>
      </c>
      <c r="E315" t="s">
        <v>22</v>
      </c>
      <c r="F315">
        <v>1.48</v>
      </c>
      <c r="G315">
        <v>1.62</v>
      </c>
      <c r="H315">
        <f t="shared" si="41"/>
        <v>0.61728395061728392</v>
      </c>
      <c r="I315" s="18"/>
      <c r="J315" s="13" t="s">
        <v>0</v>
      </c>
      <c r="K315" s="13" t="s">
        <v>5</v>
      </c>
      <c r="L315" s="21" t="s">
        <v>12</v>
      </c>
      <c r="M315" s="13" t="s">
        <v>155</v>
      </c>
      <c r="N315" s="13" t="s">
        <v>80</v>
      </c>
      <c r="O315" s="13" t="s">
        <v>157</v>
      </c>
      <c r="P315" s="13" t="s">
        <v>151</v>
      </c>
      <c r="Q315" s="13" t="s">
        <v>158</v>
      </c>
      <c r="R315" s="13" t="s">
        <v>150</v>
      </c>
      <c r="S315" s="13" t="s">
        <v>14</v>
      </c>
      <c r="T315" s="13" t="s">
        <v>15</v>
      </c>
      <c r="U315" s="13" t="s">
        <v>16</v>
      </c>
      <c r="V315" s="13" t="s">
        <v>81</v>
      </c>
    </row>
    <row r="316" spans="1:22">
      <c r="A316" t="s">
        <v>121</v>
      </c>
      <c r="B316" t="s">
        <v>82</v>
      </c>
      <c r="C316">
        <v>7</v>
      </c>
      <c r="D316">
        <v>5</v>
      </c>
      <c r="E316" t="s">
        <v>22</v>
      </c>
      <c r="F316">
        <v>1.06</v>
      </c>
      <c r="G316">
        <v>1.1200000000000001</v>
      </c>
      <c r="H316">
        <f t="shared" si="41"/>
        <v>0.89285714285714279</v>
      </c>
      <c r="I316" s="18"/>
      <c r="J316" t="s">
        <v>121</v>
      </c>
      <c r="K316" s="1" t="s">
        <v>83</v>
      </c>
      <c r="L316" s="9">
        <v>1</v>
      </c>
      <c r="M316">
        <f>F314</f>
        <v>2.17</v>
      </c>
      <c r="N316">
        <f>H314</f>
        <v>0.42735042735042739</v>
      </c>
      <c r="O316">
        <f>10000/30*N316</f>
        <v>142.45014245014247</v>
      </c>
      <c r="P316">
        <f>O316/$O$342*100</f>
        <v>0.66553843268694368</v>
      </c>
      <c r="Q316">
        <f>M316/30*100</f>
        <v>7.2333333333333334</v>
      </c>
      <c r="R316">
        <f>Q316/$Q$342*100</f>
        <v>17.818120821610997</v>
      </c>
      <c r="S316">
        <v>1</v>
      </c>
      <c r="T316">
        <f>S316/35</f>
        <v>2.8571428571428571E-2</v>
      </c>
      <c r="U316">
        <f>T316/$T$342*100</f>
        <v>1.4925373134328361</v>
      </c>
      <c r="V316">
        <f>U316+R316+P316</f>
        <v>19.976196567730778</v>
      </c>
    </row>
    <row r="317" spans="1:22">
      <c r="A317" t="s">
        <v>121</v>
      </c>
      <c r="B317" t="s">
        <v>82</v>
      </c>
      <c r="C317">
        <v>7</v>
      </c>
      <c r="D317">
        <v>3</v>
      </c>
      <c r="E317" t="s">
        <v>22</v>
      </c>
      <c r="F317">
        <v>0.5</v>
      </c>
      <c r="G317">
        <v>1.78</v>
      </c>
      <c r="H317">
        <f t="shared" si="41"/>
        <v>0.5617977528089888</v>
      </c>
      <c r="I317" s="18"/>
      <c r="J317" t="s">
        <v>121</v>
      </c>
      <c r="K317" t="s">
        <v>22</v>
      </c>
      <c r="L317" s="9">
        <v>3</v>
      </c>
      <c r="M317">
        <f>SUM(F315:F317)/3</f>
        <v>1.0133333333333334</v>
      </c>
      <c r="N317">
        <f>SUM(H315:H317)/3</f>
        <v>0.69064628209447188</v>
      </c>
      <c r="O317">
        <f t="shared" ref="O317:O332" si="42">10000/30*N317</f>
        <v>230.21542736482394</v>
      </c>
      <c r="P317">
        <f t="shared" ref="P317:P332" si="43">O317/$O$342*100</f>
        <v>1.0755848472553535</v>
      </c>
      <c r="Q317">
        <f t="shared" ref="Q317:Q332" si="44">M317/30*100</f>
        <v>3.3777777777777782</v>
      </c>
      <c r="R317">
        <f t="shared" ref="R317:R332" si="45">Q317/$Q$342*100</f>
        <v>8.320597127142463</v>
      </c>
      <c r="S317">
        <v>3</v>
      </c>
      <c r="T317">
        <f t="shared" ref="T317:T332" si="46">S317/35</f>
        <v>8.5714285714285715E-2</v>
      </c>
      <c r="U317">
        <f t="shared" ref="U317:U332" si="47">T317/$T$342*100</f>
        <v>4.4776119402985088</v>
      </c>
      <c r="V317">
        <f t="shared" ref="V317:V332" si="48">U317+R317+P317</f>
        <v>13.873793914696325</v>
      </c>
    </row>
    <row r="318" spans="1:22">
      <c r="A318" t="s">
        <v>121</v>
      </c>
      <c r="B318" t="s">
        <v>82</v>
      </c>
      <c r="C318">
        <v>1</v>
      </c>
      <c r="D318">
        <v>1</v>
      </c>
      <c r="E318" s="1" t="s">
        <v>84</v>
      </c>
      <c r="F318">
        <v>0.5</v>
      </c>
      <c r="G318">
        <v>2.04</v>
      </c>
      <c r="H318">
        <f t="shared" si="41"/>
        <v>0.49019607843137253</v>
      </c>
      <c r="I318" s="18"/>
      <c r="J318" t="s">
        <v>121</v>
      </c>
      <c r="K318" s="1" t="s">
        <v>84</v>
      </c>
      <c r="L318" s="9">
        <v>19</v>
      </c>
      <c r="M318">
        <f>SUM(F318:F336)/19</f>
        <v>0.55894736842105264</v>
      </c>
      <c r="N318">
        <f>SUM(H318:H336)/19</f>
        <v>1.0864257996247542</v>
      </c>
      <c r="O318">
        <f t="shared" si="42"/>
        <v>362.14193320825137</v>
      </c>
      <c r="P318">
        <f t="shared" si="43"/>
        <v>1.691956009956229</v>
      </c>
      <c r="Q318">
        <f t="shared" si="44"/>
        <v>1.8631578947368423</v>
      </c>
      <c r="R318">
        <f t="shared" si="45"/>
        <v>4.5895814485934707</v>
      </c>
      <c r="S318">
        <v>11</v>
      </c>
      <c r="T318">
        <f t="shared" si="46"/>
        <v>0.31428571428571428</v>
      </c>
      <c r="U318">
        <f t="shared" si="47"/>
        <v>16.417910447761198</v>
      </c>
      <c r="V318">
        <f t="shared" si="48"/>
        <v>22.699447906310898</v>
      </c>
    </row>
    <row r="319" spans="1:22">
      <c r="A319" t="s">
        <v>121</v>
      </c>
      <c r="B319" t="s">
        <v>82</v>
      </c>
      <c r="C319">
        <v>3</v>
      </c>
      <c r="D319">
        <v>2</v>
      </c>
      <c r="E319" s="1" t="s">
        <v>84</v>
      </c>
      <c r="F319">
        <v>1.1299999999999999</v>
      </c>
      <c r="G319">
        <v>1.46</v>
      </c>
      <c r="H319">
        <f t="shared" si="41"/>
        <v>0.68493150684931503</v>
      </c>
      <c r="I319" s="18"/>
      <c r="J319" t="s">
        <v>121</v>
      </c>
      <c r="K319" t="s">
        <v>122</v>
      </c>
      <c r="L319" s="9">
        <v>1</v>
      </c>
      <c r="M319">
        <f>F337</f>
        <v>0.78</v>
      </c>
      <c r="N319">
        <f>H337</f>
        <v>1.0204081632653061</v>
      </c>
      <c r="O319">
        <f t="shared" si="42"/>
        <v>340.13605442176868</v>
      </c>
      <c r="P319">
        <f t="shared" si="43"/>
        <v>1.589142788252498</v>
      </c>
      <c r="Q319">
        <f t="shared" si="44"/>
        <v>2.6</v>
      </c>
      <c r="R319">
        <f t="shared" si="45"/>
        <v>6.4046701570767635</v>
      </c>
      <c r="S319">
        <v>1</v>
      </c>
      <c r="T319">
        <f t="shared" si="46"/>
        <v>2.8571428571428571E-2</v>
      </c>
      <c r="U319">
        <f t="shared" si="47"/>
        <v>1.4925373134328361</v>
      </c>
      <c r="V319">
        <f t="shared" si="48"/>
        <v>9.4863502587620978</v>
      </c>
    </row>
    <row r="320" spans="1:22">
      <c r="A320" t="s">
        <v>121</v>
      </c>
      <c r="B320" t="s">
        <v>82</v>
      </c>
      <c r="C320">
        <v>3</v>
      </c>
      <c r="D320">
        <v>3</v>
      </c>
      <c r="E320" s="1" t="s">
        <v>84</v>
      </c>
      <c r="F320">
        <v>0.3</v>
      </c>
      <c r="G320">
        <v>0.99</v>
      </c>
      <c r="H320">
        <f t="shared" si="41"/>
        <v>1.0101010101010102</v>
      </c>
      <c r="I320" s="18"/>
      <c r="J320" t="s">
        <v>121</v>
      </c>
      <c r="K320" t="s">
        <v>123</v>
      </c>
      <c r="L320" s="9">
        <v>4</v>
      </c>
      <c r="M320">
        <f>SUM(F338:F341)/4</f>
        <v>1.4075</v>
      </c>
      <c r="N320">
        <f>SUM(H338:H341)/4</f>
        <v>0.69342082062540555</v>
      </c>
      <c r="O320">
        <f t="shared" si="42"/>
        <v>231.14027354180183</v>
      </c>
      <c r="P320">
        <f t="shared" si="43"/>
        <v>1.0799058023945725</v>
      </c>
      <c r="Q320">
        <f t="shared" si="44"/>
        <v>4.6916666666666673</v>
      </c>
      <c r="R320">
        <f t="shared" si="45"/>
        <v>11.55714518728916</v>
      </c>
      <c r="S320">
        <v>2</v>
      </c>
      <c r="T320">
        <f t="shared" si="46"/>
        <v>5.7142857142857141E-2</v>
      </c>
      <c r="U320">
        <f t="shared" si="47"/>
        <v>2.9850746268656723</v>
      </c>
      <c r="V320">
        <f t="shared" si="48"/>
        <v>15.622125616549406</v>
      </c>
    </row>
    <row r="321" spans="1:22">
      <c r="A321" t="s">
        <v>121</v>
      </c>
      <c r="B321" t="s">
        <v>82</v>
      </c>
      <c r="C321">
        <v>4</v>
      </c>
      <c r="D321">
        <v>1</v>
      </c>
      <c r="E321" s="1" t="s">
        <v>84</v>
      </c>
      <c r="F321">
        <v>0.36</v>
      </c>
      <c r="G321">
        <v>1.71</v>
      </c>
      <c r="H321">
        <f t="shared" si="41"/>
        <v>0.58479532163742687</v>
      </c>
      <c r="I321" s="18"/>
      <c r="J321" t="s">
        <v>121</v>
      </c>
      <c r="K321" t="s">
        <v>124</v>
      </c>
      <c r="L321" s="9">
        <v>2</v>
      </c>
      <c r="M321">
        <f>SUM(F342:F343)/2</f>
        <v>0.185</v>
      </c>
      <c r="N321">
        <f>SUM(H342:H343)/2</f>
        <v>2.6851851851851851</v>
      </c>
      <c r="O321">
        <f t="shared" si="42"/>
        <v>895.06172839506166</v>
      </c>
      <c r="P321">
        <f t="shared" si="43"/>
        <v>4.1817998187162955</v>
      </c>
      <c r="Q321">
        <f t="shared" si="44"/>
        <v>0.6166666666666667</v>
      </c>
      <c r="R321">
        <f t="shared" si="45"/>
        <v>1.5190563834092323</v>
      </c>
      <c r="S321">
        <v>1</v>
      </c>
      <c r="T321">
        <f t="shared" si="46"/>
        <v>2.8571428571428571E-2</v>
      </c>
      <c r="U321">
        <f t="shared" si="47"/>
        <v>1.4925373134328361</v>
      </c>
      <c r="V321">
        <f t="shared" si="48"/>
        <v>7.1933935155583644</v>
      </c>
    </row>
    <row r="322" spans="1:22">
      <c r="A322" t="s">
        <v>121</v>
      </c>
      <c r="B322" t="s">
        <v>82</v>
      </c>
      <c r="C322">
        <v>4</v>
      </c>
      <c r="D322">
        <v>2</v>
      </c>
      <c r="E322" s="1" t="s">
        <v>84</v>
      </c>
      <c r="F322">
        <v>0.05</v>
      </c>
      <c r="G322">
        <v>0.68</v>
      </c>
      <c r="H322">
        <f t="shared" si="41"/>
        <v>1.4705882352941175</v>
      </c>
      <c r="I322" s="18"/>
      <c r="J322" t="s">
        <v>121</v>
      </c>
      <c r="K322" s="1" t="s">
        <v>104</v>
      </c>
      <c r="L322" s="9">
        <v>3</v>
      </c>
      <c r="M322">
        <f>SUM(F344:F346)/2</f>
        <v>0.13500000000000001</v>
      </c>
      <c r="N322">
        <f>SUM(H344:H346)/2</f>
        <v>4.8165869218500799</v>
      </c>
      <c r="O322">
        <f t="shared" si="42"/>
        <v>1605.5289739500265</v>
      </c>
      <c r="P322">
        <f t="shared" si="43"/>
        <v>7.5011594834323656</v>
      </c>
      <c r="Q322">
        <f t="shared" si="44"/>
        <v>0.45000000000000007</v>
      </c>
      <c r="R322">
        <f t="shared" si="45"/>
        <v>1.1085006041094401</v>
      </c>
      <c r="S322">
        <v>3</v>
      </c>
      <c r="T322">
        <f t="shared" si="46"/>
        <v>8.5714285714285715E-2</v>
      </c>
      <c r="U322">
        <f t="shared" si="47"/>
        <v>4.4776119402985088</v>
      </c>
      <c r="V322">
        <f t="shared" si="48"/>
        <v>13.087272027840314</v>
      </c>
    </row>
    <row r="323" spans="1:22">
      <c r="A323" t="s">
        <v>121</v>
      </c>
      <c r="B323" t="s">
        <v>82</v>
      </c>
      <c r="C323">
        <v>4</v>
      </c>
      <c r="D323">
        <v>2</v>
      </c>
      <c r="E323" s="1" t="s">
        <v>84</v>
      </c>
      <c r="F323">
        <v>0.4</v>
      </c>
      <c r="G323">
        <v>0.48</v>
      </c>
      <c r="H323">
        <f t="shared" si="41"/>
        <v>2.0833333333333335</v>
      </c>
      <c r="I323" s="18"/>
      <c r="J323" t="s">
        <v>121</v>
      </c>
      <c r="K323" s="1" t="s">
        <v>125</v>
      </c>
      <c r="L323" s="9">
        <v>2</v>
      </c>
      <c r="M323">
        <f>SUM(F347:F348)/2</f>
        <v>0.09</v>
      </c>
      <c r="N323">
        <f>SUM(H347:H348)/2</f>
        <v>3.1060606060606064</v>
      </c>
      <c r="O323">
        <f t="shared" si="42"/>
        <v>1035.3535353535353</v>
      </c>
      <c r="P323">
        <f t="shared" si="43"/>
        <v>4.8372543357564677</v>
      </c>
      <c r="Q323">
        <f t="shared" si="44"/>
        <v>0.3</v>
      </c>
      <c r="R323">
        <f t="shared" si="45"/>
        <v>0.73900040273962653</v>
      </c>
      <c r="S323">
        <v>1</v>
      </c>
      <c r="T323">
        <f t="shared" si="46"/>
        <v>2.8571428571428571E-2</v>
      </c>
      <c r="U323">
        <f t="shared" si="47"/>
        <v>1.4925373134328361</v>
      </c>
      <c r="V323">
        <f t="shared" si="48"/>
        <v>7.0687920519289307</v>
      </c>
    </row>
    <row r="324" spans="1:22">
      <c r="A324" t="s">
        <v>121</v>
      </c>
      <c r="B324" t="s">
        <v>82</v>
      </c>
      <c r="C324">
        <v>4</v>
      </c>
      <c r="D324">
        <v>3</v>
      </c>
      <c r="E324" s="1" t="s">
        <v>84</v>
      </c>
      <c r="F324">
        <v>0.8</v>
      </c>
      <c r="G324">
        <v>2.02</v>
      </c>
      <c r="H324">
        <f t="shared" si="41"/>
        <v>0.49504950495049505</v>
      </c>
      <c r="I324" s="18"/>
      <c r="J324" t="s">
        <v>121</v>
      </c>
      <c r="K324" t="s">
        <v>86</v>
      </c>
      <c r="L324" s="9">
        <v>7</v>
      </c>
      <c r="M324">
        <f>SUM(F349:F355)/7</f>
        <v>0.27571428571428575</v>
      </c>
      <c r="N324">
        <f>SUM(H349:H355)/7</f>
        <v>1.463547783449942</v>
      </c>
      <c r="O324">
        <f t="shared" si="42"/>
        <v>487.84926114998063</v>
      </c>
      <c r="P324">
        <f t="shared" si="43"/>
        <v>2.2792706772257558</v>
      </c>
      <c r="Q324">
        <f t="shared" si="44"/>
        <v>0.91904761904761911</v>
      </c>
      <c r="R324">
        <f t="shared" si="45"/>
        <v>2.2639218687102844</v>
      </c>
      <c r="S324">
        <v>6</v>
      </c>
      <c r="T324">
        <f t="shared" si="46"/>
        <v>0.17142857142857143</v>
      </c>
      <c r="U324">
        <f t="shared" si="47"/>
        <v>8.9552238805970177</v>
      </c>
      <c r="V324">
        <f t="shared" si="48"/>
        <v>13.498416426533058</v>
      </c>
    </row>
    <row r="325" spans="1:22">
      <c r="A325" t="s">
        <v>121</v>
      </c>
      <c r="B325" t="s">
        <v>82</v>
      </c>
      <c r="C325">
        <v>4</v>
      </c>
      <c r="D325">
        <v>3</v>
      </c>
      <c r="E325" s="1" t="s">
        <v>84</v>
      </c>
      <c r="F325">
        <v>0.4</v>
      </c>
      <c r="G325">
        <v>3.4</v>
      </c>
      <c r="H325">
        <f t="shared" si="41"/>
        <v>0.29411764705882354</v>
      </c>
      <c r="I325" s="18"/>
      <c r="J325" t="s">
        <v>121</v>
      </c>
      <c r="K325" t="s">
        <v>28</v>
      </c>
      <c r="L325" s="9">
        <v>1</v>
      </c>
      <c r="M325">
        <f>F356</f>
        <v>0.2</v>
      </c>
      <c r="N325">
        <f>H356</f>
        <v>1.9230769230769229</v>
      </c>
      <c r="O325">
        <f t="shared" si="42"/>
        <v>641.02564102564088</v>
      </c>
      <c r="P325">
        <f t="shared" si="43"/>
        <v>2.9949229470912457</v>
      </c>
      <c r="Q325">
        <f t="shared" si="44"/>
        <v>0.66666666666666674</v>
      </c>
      <c r="R325">
        <f t="shared" si="45"/>
        <v>1.6422231171991704</v>
      </c>
      <c r="S325">
        <v>1</v>
      </c>
      <c r="T325">
        <f t="shared" si="46"/>
        <v>2.8571428571428571E-2</v>
      </c>
      <c r="U325">
        <f t="shared" si="47"/>
        <v>1.4925373134328361</v>
      </c>
      <c r="V325">
        <f t="shared" si="48"/>
        <v>6.1296833777232518</v>
      </c>
    </row>
    <row r="326" spans="1:22">
      <c r="A326" t="s">
        <v>121</v>
      </c>
      <c r="B326" t="s">
        <v>82</v>
      </c>
      <c r="C326">
        <v>4</v>
      </c>
      <c r="D326">
        <v>5</v>
      </c>
      <c r="E326" s="1" t="s">
        <v>84</v>
      </c>
      <c r="F326">
        <v>0.5</v>
      </c>
      <c r="G326">
        <v>1.5</v>
      </c>
      <c r="H326">
        <f t="shared" si="41"/>
        <v>0.66666666666666663</v>
      </c>
      <c r="I326" s="18"/>
      <c r="J326" t="s">
        <v>121</v>
      </c>
      <c r="K326" t="s">
        <v>107</v>
      </c>
      <c r="L326" s="9">
        <v>6</v>
      </c>
      <c r="M326">
        <f>SUM(F357:F362)/6</f>
        <v>0.31000000000000005</v>
      </c>
      <c r="N326">
        <f>SUM(H357:H362)/6</f>
        <v>1.9612024131474932</v>
      </c>
      <c r="O326">
        <f t="shared" si="42"/>
        <v>653.73413771583103</v>
      </c>
      <c r="P326">
        <f t="shared" si="43"/>
        <v>3.0542980577335999</v>
      </c>
      <c r="Q326">
        <f t="shared" si="44"/>
        <v>1.0333333333333334</v>
      </c>
      <c r="R326">
        <f t="shared" si="45"/>
        <v>2.5454458316587139</v>
      </c>
      <c r="S326">
        <v>4</v>
      </c>
      <c r="T326">
        <f t="shared" si="46"/>
        <v>0.11428571428571428</v>
      </c>
      <c r="U326">
        <f t="shared" si="47"/>
        <v>5.9701492537313445</v>
      </c>
      <c r="V326">
        <f t="shared" si="48"/>
        <v>11.569893143123659</v>
      </c>
    </row>
    <row r="327" spans="1:22">
      <c r="A327" t="s">
        <v>121</v>
      </c>
      <c r="B327" t="s">
        <v>82</v>
      </c>
      <c r="C327">
        <v>4</v>
      </c>
      <c r="D327">
        <v>5</v>
      </c>
      <c r="E327" s="1" t="s">
        <v>84</v>
      </c>
      <c r="F327">
        <v>0.35</v>
      </c>
      <c r="G327">
        <v>1.45</v>
      </c>
      <c r="H327">
        <f t="shared" si="41"/>
        <v>0.68965517241379315</v>
      </c>
      <c r="I327" s="18"/>
      <c r="J327" t="s">
        <v>121</v>
      </c>
      <c r="K327" t="s">
        <v>31</v>
      </c>
      <c r="L327" s="9">
        <v>1</v>
      </c>
      <c r="M327">
        <f>F363</f>
        <v>0.32</v>
      </c>
      <c r="N327">
        <f>H363</f>
        <v>2.4390243902439024</v>
      </c>
      <c r="O327">
        <f t="shared" si="42"/>
        <v>813.00813008130069</v>
      </c>
      <c r="P327">
        <f t="shared" si="43"/>
        <v>3.7984388597254823</v>
      </c>
      <c r="Q327">
        <f t="shared" si="44"/>
        <v>1.0666666666666667</v>
      </c>
      <c r="R327">
        <f t="shared" si="45"/>
        <v>2.6275569875186719</v>
      </c>
      <c r="S327">
        <v>1</v>
      </c>
      <c r="T327">
        <f t="shared" si="46"/>
        <v>2.8571428571428571E-2</v>
      </c>
      <c r="U327">
        <f t="shared" si="47"/>
        <v>1.4925373134328361</v>
      </c>
      <c r="V327">
        <f t="shared" si="48"/>
        <v>7.91853316067699</v>
      </c>
    </row>
    <row r="328" spans="1:22">
      <c r="A328" t="s">
        <v>121</v>
      </c>
      <c r="B328" t="s">
        <v>82</v>
      </c>
      <c r="C328">
        <v>4</v>
      </c>
      <c r="D328">
        <v>5</v>
      </c>
      <c r="E328" s="1" t="s">
        <v>84</v>
      </c>
      <c r="F328">
        <v>1.9</v>
      </c>
      <c r="G328">
        <v>2.2999999999999998</v>
      </c>
      <c r="H328">
        <f t="shared" si="41"/>
        <v>0.43478260869565222</v>
      </c>
      <c r="I328" s="18"/>
      <c r="J328" t="s">
        <v>121</v>
      </c>
      <c r="K328" t="s">
        <v>89</v>
      </c>
      <c r="L328" s="9">
        <v>7</v>
      </c>
      <c r="M328">
        <f>SUM(F364:F370)/7</f>
        <v>0.7857142857142857</v>
      </c>
      <c r="N328">
        <f>SUM(H364:H370)/7</f>
        <v>0.91646413708045871</v>
      </c>
      <c r="O328">
        <f t="shared" si="42"/>
        <v>305.48804569348624</v>
      </c>
      <c r="P328">
        <f t="shared" si="43"/>
        <v>1.4272645266507904</v>
      </c>
      <c r="Q328">
        <f t="shared" si="44"/>
        <v>2.6190476190476191</v>
      </c>
      <c r="R328">
        <f t="shared" si="45"/>
        <v>6.4515908175681691</v>
      </c>
      <c r="S328">
        <v>4</v>
      </c>
      <c r="T328">
        <f t="shared" si="46"/>
        <v>0.11428571428571428</v>
      </c>
      <c r="U328">
        <f t="shared" si="47"/>
        <v>5.9701492537313445</v>
      </c>
      <c r="V328">
        <f t="shared" si="48"/>
        <v>13.849004597950303</v>
      </c>
    </row>
    <row r="329" spans="1:22">
      <c r="A329" t="s">
        <v>121</v>
      </c>
      <c r="B329" t="s">
        <v>82</v>
      </c>
      <c r="C329">
        <v>5</v>
      </c>
      <c r="D329">
        <v>1</v>
      </c>
      <c r="E329" s="1" t="s">
        <v>84</v>
      </c>
      <c r="F329">
        <v>0.42</v>
      </c>
      <c r="G329">
        <v>0.5</v>
      </c>
      <c r="H329">
        <f t="shared" si="41"/>
        <v>2</v>
      </c>
      <c r="I329" s="18"/>
      <c r="J329" t="s">
        <v>121</v>
      </c>
      <c r="K329" s="1" t="s">
        <v>90</v>
      </c>
      <c r="L329" s="9">
        <v>2</v>
      </c>
      <c r="M329">
        <f>SUM(F371:F372)/2</f>
        <v>0.09</v>
      </c>
      <c r="N329">
        <f>SUM(H371:H372)/2</f>
        <v>2.7799227799227797</v>
      </c>
      <c r="O329">
        <f t="shared" si="42"/>
        <v>926.64092664092652</v>
      </c>
      <c r="P329">
        <f t="shared" si="43"/>
        <v>4.3293403528608589</v>
      </c>
      <c r="Q329">
        <f t="shared" si="44"/>
        <v>0.3</v>
      </c>
      <c r="R329">
        <f t="shared" si="45"/>
        <v>0.73900040273962653</v>
      </c>
      <c r="S329">
        <v>2</v>
      </c>
      <c r="T329">
        <f t="shared" si="46"/>
        <v>5.7142857142857141E-2</v>
      </c>
      <c r="U329">
        <f t="shared" si="47"/>
        <v>2.9850746268656723</v>
      </c>
      <c r="V329">
        <f t="shared" si="48"/>
        <v>8.0534153824661576</v>
      </c>
    </row>
    <row r="330" spans="1:22">
      <c r="A330" t="s">
        <v>121</v>
      </c>
      <c r="B330" t="s">
        <v>82</v>
      </c>
      <c r="C330">
        <v>5</v>
      </c>
      <c r="D330">
        <v>1</v>
      </c>
      <c r="E330" s="1" t="s">
        <v>84</v>
      </c>
      <c r="F330">
        <v>0.3</v>
      </c>
      <c r="G330">
        <v>0.63</v>
      </c>
      <c r="H330">
        <f t="shared" si="41"/>
        <v>1.5873015873015872</v>
      </c>
      <c r="I330" s="18"/>
      <c r="J330" t="s">
        <v>121</v>
      </c>
      <c r="K330" t="s">
        <v>91</v>
      </c>
      <c r="L330" s="9">
        <v>2</v>
      </c>
      <c r="M330">
        <f>SUM(F373:F374)/2</f>
        <v>0.95</v>
      </c>
      <c r="N330">
        <f>SUM(H373:H374)/2</f>
        <v>0.58367533059735521</v>
      </c>
      <c r="O330">
        <f t="shared" si="42"/>
        <v>194.55844353245172</v>
      </c>
      <c r="P330">
        <f t="shared" si="43"/>
        <v>0.90899257345368589</v>
      </c>
      <c r="Q330">
        <f t="shared" si="44"/>
        <v>3.1666666666666661</v>
      </c>
      <c r="R330">
        <f t="shared" si="45"/>
        <v>7.8005598066960573</v>
      </c>
      <c r="S330">
        <v>2</v>
      </c>
      <c r="T330">
        <f t="shared" si="46"/>
        <v>5.7142857142857141E-2</v>
      </c>
      <c r="U330">
        <f t="shared" si="47"/>
        <v>2.9850746268656723</v>
      </c>
      <c r="V330">
        <f t="shared" si="48"/>
        <v>11.694627007015415</v>
      </c>
    </row>
    <row r="331" spans="1:22">
      <c r="A331" t="s">
        <v>121</v>
      </c>
      <c r="B331" t="s">
        <v>82</v>
      </c>
      <c r="C331">
        <v>5</v>
      </c>
      <c r="D331">
        <v>1</v>
      </c>
      <c r="E331" s="1" t="s">
        <v>84</v>
      </c>
      <c r="F331">
        <v>0.1</v>
      </c>
      <c r="G331">
        <v>0.46</v>
      </c>
      <c r="H331">
        <f t="shared" si="41"/>
        <v>2.1739130434782608</v>
      </c>
      <c r="I331" s="18"/>
      <c r="J331" t="s">
        <v>121</v>
      </c>
      <c r="K331" s="1" t="s">
        <v>93</v>
      </c>
      <c r="L331" s="9">
        <v>2</v>
      </c>
      <c r="M331">
        <f>SUM(F375:F376)/2</f>
        <v>0.36499999999999999</v>
      </c>
      <c r="N331">
        <f>SUM(H375:H376)/2</f>
        <v>0.98671122781889076</v>
      </c>
      <c r="O331">
        <f t="shared" si="42"/>
        <v>328.90374260629687</v>
      </c>
      <c r="P331">
        <f t="shared" si="43"/>
        <v>1.5366645311406346</v>
      </c>
      <c r="Q331">
        <f t="shared" si="44"/>
        <v>1.2166666666666666</v>
      </c>
      <c r="R331">
        <f t="shared" si="45"/>
        <v>2.9970571888884852</v>
      </c>
      <c r="S331">
        <v>2</v>
      </c>
      <c r="T331">
        <f t="shared" si="46"/>
        <v>5.7142857142857141E-2</v>
      </c>
      <c r="U331">
        <f t="shared" si="47"/>
        <v>2.9850746268656723</v>
      </c>
      <c r="V331">
        <f t="shared" si="48"/>
        <v>7.518796346894792</v>
      </c>
    </row>
    <row r="332" spans="1:22">
      <c r="A332" t="s">
        <v>121</v>
      </c>
      <c r="B332" t="s">
        <v>82</v>
      </c>
      <c r="C332">
        <v>6</v>
      </c>
      <c r="D332">
        <v>2</v>
      </c>
      <c r="E332" s="1" t="s">
        <v>84</v>
      </c>
      <c r="F332">
        <v>0.47</v>
      </c>
      <c r="G332">
        <v>0.4</v>
      </c>
      <c r="H332">
        <f t="shared" si="41"/>
        <v>2.5</v>
      </c>
      <c r="I332" s="18"/>
      <c r="J332" t="s">
        <v>121</v>
      </c>
      <c r="K332" s="1" t="s">
        <v>126</v>
      </c>
      <c r="L332" s="9">
        <v>1</v>
      </c>
      <c r="M332">
        <f>F377</f>
        <v>0.03</v>
      </c>
      <c r="N332">
        <f>H377</f>
        <v>0.37037037037037035</v>
      </c>
      <c r="O332">
        <f t="shared" si="42"/>
        <v>123.45679012345677</v>
      </c>
      <c r="P332">
        <f t="shared" si="43"/>
        <v>0.57679997499535096</v>
      </c>
      <c r="Q332">
        <f t="shared" si="44"/>
        <v>0.1</v>
      </c>
      <c r="R332">
        <f t="shared" si="45"/>
        <v>0.24633346757987554</v>
      </c>
      <c r="S332">
        <v>1</v>
      </c>
      <c r="T332">
        <f t="shared" si="46"/>
        <v>2.8571428571428571E-2</v>
      </c>
      <c r="U332">
        <f t="shared" si="47"/>
        <v>1.4925373134328361</v>
      </c>
      <c r="V332">
        <f t="shared" si="48"/>
        <v>2.3156707560080627</v>
      </c>
    </row>
    <row r="333" spans="1:22">
      <c r="A333" t="s">
        <v>121</v>
      </c>
      <c r="B333" t="s">
        <v>82</v>
      </c>
      <c r="C333">
        <v>6</v>
      </c>
      <c r="D333">
        <v>2</v>
      </c>
      <c r="E333" s="1" t="s">
        <v>84</v>
      </c>
      <c r="F333">
        <v>1.2</v>
      </c>
      <c r="G333">
        <v>1.1000000000000001</v>
      </c>
      <c r="H333">
        <f t="shared" ref="H333:H396" si="49">1/G333</f>
        <v>0.90909090909090906</v>
      </c>
      <c r="I333" s="18"/>
      <c r="J333" t="s">
        <v>121</v>
      </c>
      <c r="K333" t="s">
        <v>46</v>
      </c>
      <c r="L333" s="9">
        <v>2</v>
      </c>
      <c r="M333">
        <f>SUM(F378:F379)/2</f>
        <v>0.69500000000000006</v>
      </c>
      <c r="N333">
        <f>SUM(H378:H379)/2</f>
        <v>1.0445468509984639</v>
      </c>
      <c r="O333">
        <f t="shared" ref="O333:O341" si="50">10000/30*N333</f>
        <v>348.1822836661546</v>
      </c>
      <c r="P333">
        <f t="shared" ref="P333:P342" si="51">O333/$O$342*100</f>
        <v>1.6267354133509442</v>
      </c>
      <c r="Q333">
        <f t="shared" ref="Q333:Q341" si="52">M333/30*100</f>
        <v>2.3166666666666669</v>
      </c>
      <c r="R333">
        <f t="shared" ref="R333:R342" si="53">Q333/$Q$342*100</f>
        <v>5.7067253322671165</v>
      </c>
      <c r="S333">
        <v>2</v>
      </c>
      <c r="T333">
        <f t="shared" ref="T333:T341" si="54">S333/35</f>
        <v>5.7142857142857141E-2</v>
      </c>
      <c r="U333">
        <f t="shared" ref="U333:U342" si="55">T333/$T$342*100</f>
        <v>2.9850746268656723</v>
      </c>
      <c r="V333">
        <f t="shared" ref="V333:V342" si="56">U333+R333+P333</f>
        <v>10.318535372483733</v>
      </c>
    </row>
    <row r="334" spans="1:22">
      <c r="A334" t="s">
        <v>121</v>
      </c>
      <c r="B334" t="s">
        <v>82</v>
      </c>
      <c r="C334">
        <v>6</v>
      </c>
      <c r="D334">
        <v>3</v>
      </c>
      <c r="E334" s="1" t="s">
        <v>84</v>
      </c>
      <c r="F334">
        <v>0.5</v>
      </c>
      <c r="G334">
        <v>1.2</v>
      </c>
      <c r="H334">
        <f t="shared" si="49"/>
        <v>0.83333333333333337</v>
      </c>
      <c r="I334" s="18"/>
      <c r="J334" t="s">
        <v>121</v>
      </c>
      <c r="K334" t="s">
        <v>112</v>
      </c>
      <c r="L334" s="9">
        <v>2</v>
      </c>
      <c r="M334">
        <f>SUM(F380:F381)/2</f>
        <v>0.24</v>
      </c>
      <c r="N334">
        <f>SUM(H380:H381)/2</f>
        <v>3.3482142857142856</v>
      </c>
      <c r="O334">
        <f t="shared" si="50"/>
        <v>1116.0714285714284</v>
      </c>
      <c r="P334">
        <f t="shared" si="51"/>
        <v>5.2143747739535087</v>
      </c>
      <c r="Q334">
        <f t="shared" si="52"/>
        <v>0.8</v>
      </c>
      <c r="R334">
        <f t="shared" si="53"/>
        <v>1.9706677406390043</v>
      </c>
      <c r="S334">
        <v>2</v>
      </c>
      <c r="T334">
        <f t="shared" si="54"/>
        <v>5.7142857142857141E-2</v>
      </c>
      <c r="U334">
        <f t="shared" si="55"/>
        <v>2.9850746268656723</v>
      </c>
      <c r="V334">
        <f t="shared" si="56"/>
        <v>10.170117141458185</v>
      </c>
    </row>
    <row r="335" spans="1:22">
      <c r="A335" t="s">
        <v>121</v>
      </c>
      <c r="B335" t="s">
        <v>82</v>
      </c>
      <c r="C335">
        <v>7</v>
      </c>
      <c r="D335">
        <v>3</v>
      </c>
      <c r="E335" s="1" t="s">
        <v>84</v>
      </c>
      <c r="F335">
        <v>0.73</v>
      </c>
      <c r="G335">
        <v>1.1100000000000001</v>
      </c>
      <c r="H335">
        <f t="shared" si="49"/>
        <v>0.9009009009009008</v>
      </c>
      <c r="I335" s="18"/>
      <c r="J335" t="s">
        <v>121</v>
      </c>
      <c r="K335" t="s">
        <v>127</v>
      </c>
      <c r="L335" s="9">
        <v>2</v>
      </c>
      <c r="M335">
        <f>SUM(F382:F383)/2</f>
        <v>0.19499999999999998</v>
      </c>
      <c r="N335">
        <f>SUM(H382:H383)/2</f>
        <v>0.88121118012422361</v>
      </c>
      <c r="O335">
        <f t="shared" si="50"/>
        <v>293.73706004140786</v>
      </c>
      <c r="P335">
        <f t="shared" si="51"/>
        <v>1.3723629839854452</v>
      </c>
      <c r="Q335">
        <f t="shared" si="52"/>
        <v>0.65</v>
      </c>
      <c r="R335">
        <f t="shared" si="53"/>
        <v>1.6011675392691909</v>
      </c>
      <c r="S335">
        <v>2</v>
      </c>
      <c r="T335">
        <f t="shared" si="54"/>
        <v>5.7142857142857141E-2</v>
      </c>
      <c r="U335">
        <f t="shared" si="55"/>
        <v>2.9850746268656723</v>
      </c>
      <c r="V335">
        <f t="shared" si="56"/>
        <v>5.9586051501203077</v>
      </c>
    </row>
    <row r="336" spans="1:22">
      <c r="A336" t="s">
        <v>121</v>
      </c>
      <c r="B336" t="s">
        <v>82</v>
      </c>
      <c r="C336">
        <v>7</v>
      </c>
      <c r="D336">
        <v>5</v>
      </c>
      <c r="E336" s="1" t="s">
        <v>84</v>
      </c>
      <c r="F336">
        <v>0.21</v>
      </c>
      <c r="G336">
        <v>1.2</v>
      </c>
      <c r="H336">
        <f t="shared" si="49"/>
        <v>0.83333333333333337</v>
      </c>
      <c r="I336" s="18"/>
      <c r="J336" t="s">
        <v>121</v>
      </c>
      <c r="K336" t="s">
        <v>128</v>
      </c>
      <c r="L336" s="9">
        <v>1</v>
      </c>
      <c r="M336">
        <f>F384</f>
        <v>0.12</v>
      </c>
      <c r="N336">
        <f>H384</f>
        <v>3.4482758620689657</v>
      </c>
      <c r="O336">
        <f t="shared" si="50"/>
        <v>1149.4252873563219</v>
      </c>
      <c r="P336">
        <f t="shared" si="51"/>
        <v>5.3702066637498209</v>
      </c>
      <c r="Q336">
        <f t="shared" si="52"/>
        <v>0.4</v>
      </c>
      <c r="R336">
        <f t="shared" si="53"/>
        <v>0.98533387031950215</v>
      </c>
      <c r="S336">
        <v>1</v>
      </c>
      <c r="T336">
        <f t="shared" si="54"/>
        <v>2.8571428571428571E-2</v>
      </c>
      <c r="U336">
        <f t="shared" si="55"/>
        <v>1.4925373134328361</v>
      </c>
      <c r="V336">
        <f t="shared" si="56"/>
        <v>7.8480778475021591</v>
      </c>
    </row>
    <row r="337" spans="1:22">
      <c r="A337" t="s">
        <v>121</v>
      </c>
      <c r="B337" t="s">
        <v>82</v>
      </c>
      <c r="C337">
        <v>7</v>
      </c>
      <c r="D337">
        <v>4</v>
      </c>
      <c r="E337" t="s">
        <v>122</v>
      </c>
      <c r="F337">
        <v>0.78</v>
      </c>
      <c r="G337">
        <v>0.98</v>
      </c>
      <c r="H337">
        <f t="shared" si="49"/>
        <v>1.0204081632653061</v>
      </c>
      <c r="I337" s="18"/>
      <c r="J337" t="s">
        <v>121</v>
      </c>
      <c r="K337" t="s">
        <v>129</v>
      </c>
      <c r="L337" s="19">
        <v>1</v>
      </c>
      <c r="M337">
        <f>F385</f>
        <v>0.03</v>
      </c>
      <c r="N337">
        <f>H385</f>
        <v>2.0408163265306123</v>
      </c>
      <c r="O337">
        <f t="shared" si="50"/>
        <v>680.27210884353735</v>
      </c>
      <c r="P337">
        <f t="shared" si="51"/>
        <v>3.178285576504996</v>
      </c>
      <c r="Q337">
        <f t="shared" si="52"/>
        <v>0.1</v>
      </c>
      <c r="R337">
        <f t="shared" si="53"/>
        <v>0.24633346757987554</v>
      </c>
      <c r="S337">
        <v>1</v>
      </c>
      <c r="T337">
        <f t="shared" si="54"/>
        <v>2.8571428571428571E-2</v>
      </c>
      <c r="U337">
        <f t="shared" si="55"/>
        <v>1.4925373134328361</v>
      </c>
      <c r="V337">
        <f t="shared" si="56"/>
        <v>4.9171563575177082</v>
      </c>
    </row>
    <row r="338" spans="1:22">
      <c r="A338" t="s">
        <v>121</v>
      </c>
      <c r="B338" t="s">
        <v>82</v>
      </c>
      <c r="C338">
        <v>7</v>
      </c>
      <c r="D338">
        <v>3</v>
      </c>
      <c r="E338" t="s">
        <v>123</v>
      </c>
      <c r="F338">
        <v>1.25</v>
      </c>
      <c r="G338">
        <v>2.36</v>
      </c>
      <c r="H338">
        <f t="shared" si="49"/>
        <v>0.42372881355932207</v>
      </c>
      <c r="I338" s="18"/>
      <c r="J338" t="s">
        <v>121</v>
      </c>
      <c r="K338" t="s">
        <v>113</v>
      </c>
      <c r="L338" s="9">
        <v>2</v>
      </c>
      <c r="M338">
        <f>SUM(F386:F387)/2</f>
        <v>6.5000000000000002E-2</v>
      </c>
      <c r="N338">
        <f>SUM(H386:H387)/2</f>
        <v>14.166666666666666</v>
      </c>
      <c r="O338">
        <f t="shared" si="50"/>
        <v>4722.2222222222217</v>
      </c>
      <c r="P338">
        <f t="shared" si="51"/>
        <v>22.062599043572177</v>
      </c>
      <c r="Q338">
        <f t="shared" si="52"/>
        <v>0.21666666666666665</v>
      </c>
      <c r="R338">
        <f t="shared" si="53"/>
        <v>0.53372251308973029</v>
      </c>
      <c r="S338">
        <v>1</v>
      </c>
      <c r="T338">
        <f t="shared" si="54"/>
        <v>2.8571428571428571E-2</v>
      </c>
      <c r="U338">
        <f t="shared" si="55"/>
        <v>1.4925373134328361</v>
      </c>
      <c r="V338">
        <f t="shared" si="56"/>
        <v>24.088858870094743</v>
      </c>
    </row>
    <row r="339" spans="1:22">
      <c r="A339" t="s">
        <v>121</v>
      </c>
      <c r="B339" t="s">
        <v>82</v>
      </c>
      <c r="C339">
        <v>7</v>
      </c>
      <c r="D339">
        <v>4</v>
      </c>
      <c r="E339" t="s">
        <v>123</v>
      </c>
      <c r="F339">
        <v>0.78</v>
      </c>
      <c r="G339">
        <v>0.7</v>
      </c>
      <c r="H339">
        <f t="shared" si="49"/>
        <v>1.4285714285714286</v>
      </c>
      <c r="I339" s="18"/>
      <c r="J339" t="s">
        <v>121</v>
      </c>
      <c r="K339" t="s">
        <v>114</v>
      </c>
      <c r="L339" s="9">
        <v>1</v>
      </c>
      <c r="M339">
        <f>F388</f>
        <v>0.8</v>
      </c>
      <c r="N339">
        <f>H388</f>
        <v>0.52631578947368418</v>
      </c>
      <c r="O339">
        <f t="shared" si="50"/>
        <v>175.43859649122805</v>
      </c>
      <c r="P339">
        <f t="shared" si="51"/>
        <v>0.81966312236181471</v>
      </c>
      <c r="Q339">
        <f t="shared" si="52"/>
        <v>2.666666666666667</v>
      </c>
      <c r="R339">
        <f t="shared" si="53"/>
        <v>6.5688924687966814</v>
      </c>
      <c r="S339">
        <v>1</v>
      </c>
      <c r="T339">
        <f t="shared" si="54"/>
        <v>2.8571428571428571E-2</v>
      </c>
      <c r="U339">
        <f t="shared" si="55"/>
        <v>1.4925373134328361</v>
      </c>
      <c r="V339">
        <f t="shared" si="56"/>
        <v>8.8810929045913323</v>
      </c>
    </row>
    <row r="340" spans="1:22">
      <c r="A340" t="s">
        <v>121</v>
      </c>
      <c r="B340" t="s">
        <v>82</v>
      </c>
      <c r="C340">
        <v>7</v>
      </c>
      <c r="D340">
        <v>4</v>
      </c>
      <c r="E340" t="s">
        <v>123</v>
      </c>
      <c r="F340">
        <v>2.9</v>
      </c>
      <c r="G340">
        <v>3.1</v>
      </c>
      <c r="H340">
        <f t="shared" si="49"/>
        <v>0.32258064516129031</v>
      </c>
      <c r="I340" s="18"/>
      <c r="J340" t="s">
        <v>121</v>
      </c>
      <c r="K340" s="1" t="s">
        <v>130</v>
      </c>
      <c r="L340" s="9">
        <v>8</v>
      </c>
      <c r="M340">
        <f>SUM(F389:F396)/8</f>
        <v>4.1250000000000002E-2</v>
      </c>
      <c r="N340">
        <f>SUM(H389:H396)/8</f>
        <v>8.4965728715728712</v>
      </c>
      <c r="O340">
        <f t="shared" si="50"/>
        <v>2832.1909571909569</v>
      </c>
      <c r="P340">
        <f t="shared" si="51"/>
        <v>13.232222153647408</v>
      </c>
      <c r="Q340">
        <f t="shared" si="52"/>
        <v>0.13750000000000001</v>
      </c>
      <c r="R340">
        <f t="shared" si="53"/>
        <v>0.33870851792232887</v>
      </c>
      <c r="S340">
        <v>4</v>
      </c>
      <c r="T340">
        <f t="shared" si="54"/>
        <v>0.11428571428571428</v>
      </c>
      <c r="U340">
        <f t="shared" si="55"/>
        <v>5.9701492537313445</v>
      </c>
      <c r="V340">
        <f t="shared" si="56"/>
        <v>19.54107992530108</v>
      </c>
    </row>
    <row r="341" spans="1:22">
      <c r="A341" t="s">
        <v>121</v>
      </c>
      <c r="B341" t="s">
        <v>82</v>
      </c>
      <c r="C341">
        <v>7</v>
      </c>
      <c r="D341">
        <v>4</v>
      </c>
      <c r="E341" t="s">
        <v>123</v>
      </c>
      <c r="F341">
        <v>0.7</v>
      </c>
      <c r="G341">
        <v>1.67</v>
      </c>
      <c r="H341">
        <f t="shared" si="49"/>
        <v>0.5988023952095809</v>
      </c>
      <c r="I341" s="18"/>
      <c r="J341" t="s">
        <v>121</v>
      </c>
      <c r="K341" s="1" t="s">
        <v>101</v>
      </c>
      <c r="L341" s="9">
        <v>13</v>
      </c>
      <c r="M341">
        <f>SUM(F397:F409)/13</f>
        <v>0.32615384615384618</v>
      </c>
      <c r="N341">
        <f>SUM(H397:H409)/13</f>
        <v>2.3085326484567972</v>
      </c>
      <c r="O341">
        <f t="shared" si="50"/>
        <v>769.51088281893237</v>
      </c>
      <c r="P341">
        <f t="shared" si="51"/>
        <v>3.5952162495457469</v>
      </c>
      <c r="Q341">
        <f t="shared" si="52"/>
        <v>1.0871794871794873</v>
      </c>
      <c r="R341">
        <f t="shared" si="53"/>
        <v>2.678086929586339</v>
      </c>
      <c r="S341">
        <v>7</v>
      </c>
      <c r="T341">
        <f t="shared" si="54"/>
        <v>0.2</v>
      </c>
      <c r="U341">
        <f t="shared" si="55"/>
        <v>10.447761194029853</v>
      </c>
      <c r="V341">
        <f t="shared" si="56"/>
        <v>16.721064373161941</v>
      </c>
    </row>
    <row r="342" spans="1:22">
      <c r="A342" t="s">
        <v>121</v>
      </c>
      <c r="B342" t="s">
        <v>82</v>
      </c>
      <c r="C342">
        <v>3</v>
      </c>
      <c r="D342">
        <v>5</v>
      </c>
      <c r="E342" t="s">
        <v>124</v>
      </c>
      <c r="F342">
        <v>0.12</v>
      </c>
      <c r="G342">
        <v>0.27</v>
      </c>
      <c r="H342">
        <f t="shared" si="49"/>
        <v>3.7037037037037033</v>
      </c>
      <c r="I342" s="18"/>
      <c r="K342" s="3" t="s">
        <v>154</v>
      </c>
      <c r="L342" s="9">
        <f>SUM(L316:L341)</f>
        <v>96</v>
      </c>
      <c r="M342">
        <f>SUM(M316:M341)</f>
        <v>12.178613119336802</v>
      </c>
      <c r="O342">
        <f>SUM(O316:O341)</f>
        <v>21403.744014456974</v>
      </c>
      <c r="P342">
        <f t="shared" si="51"/>
        <v>100</v>
      </c>
      <c r="Q342">
        <f>SUM(Q316:Q341)</f>
        <v>40.595377064456024</v>
      </c>
      <c r="R342">
        <f t="shared" si="53"/>
        <v>100</v>
      </c>
      <c r="T342">
        <f>SUM(T316:T341)</f>
        <v>1.9142857142857139</v>
      </c>
      <c r="U342">
        <f t="shared" si="55"/>
        <v>100</v>
      </c>
      <c r="V342">
        <f t="shared" si="56"/>
        <v>300</v>
      </c>
    </row>
    <row r="343" spans="1:22">
      <c r="A343" t="s">
        <v>121</v>
      </c>
      <c r="B343" t="s">
        <v>82</v>
      </c>
      <c r="C343">
        <v>3</v>
      </c>
      <c r="D343">
        <v>5</v>
      </c>
      <c r="E343" t="s">
        <v>124</v>
      </c>
      <c r="F343">
        <v>0.25</v>
      </c>
      <c r="G343">
        <v>0.6</v>
      </c>
      <c r="H343">
        <f t="shared" si="49"/>
        <v>1.6666666666666667</v>
      </c>
      <c r="I343" s="18"/>
      <c r="K343" s="1"/>
      <c r="L343" s="19"/>
    </row>
    <row r="344" spans="1:22">
      <c r="A344" t="s">
        <v>121</v>
      </c>
      <c r="B344" t="s">
        <v>82</v>
      </c>
      <c r="C344">
        <v>5</v>
      </c>
      <c r="D344">
        <v>2</v>
      </c>
      <c r="E344" s="1" t="s">
        <v>104</v>
      </c>
      <c r="F344">
        <v>0.21</v>
      </c>
      <c r="G344">
        <v>0.3</v>
      </c>
      <c r="H344">
        <f t="shared" si="49"/>
        <v>3.3333333333333335</v>
      </c>
      <c r="I344" s="18"/>
    </row>
    <row r="345" spans="1:22">
      <c r="A345" t="s">
        <v>121</v>
      </c>
      <c r="B345" t="s">
        <v>82</v>
      </c>
      <c r="C345">
        <v>5</v>
      </c>
      <c r="D345">
        <v>3</v>
      </c>
      <c r="E345" s="1" t="s">
        <v>104</v>
      </c>
      <c r="F345">
        <v>0.05</v>
      </c>
      <c r="G345">
        <v>0.22</v>
      </c>
      <c r="H345">
        <f t="shared" si="49"/>
        <v>4.5454545454545459</v>
      </c>
      <c r="I345" s="18"/>
    </row>
    <row r="346" spans="1:22">
      <c r="A346" t="s">
        <v>121</v>
      </c>
      <c r="B346" t="s">
        <v>82</v>
      </c>
      <c r="C346">
        <v>5</v>
      </c>
      <c r="D346">
        <v>1</v>
      </c>
      <c r="E346" s="1" t="s">
        <v>104</v>
      </c>
      <c r="F346">
        <v>0.01</v>
      </c>
      <c r="G346">
        <v>0.56999999999999995</v>
      </c>
      <c r="H346">
        <f t="shared" si="49"/>
        <v>1.7543859649122808</v>
      </c>
      <c r="I346" s="18"/>
    </row>
    <row r="347" spans="1:22">
      <c r="A347" t="s">
        <v>121</v>
      </c>
      <c r="B347" t="s">
        <v>82</v>
      </c>
      <c r="C347">
        <v>4</v>
      </c>
      <c r="D347">
        <v>3</v>
      </c>
      <c r="E347" s="1" t="s">
        <v>125</v>
      </c>
      <c r="F347">
        <v>0.1</v>
      </c>
      <c r="G347">
        <v>0.6</v>
      </c>
      <c r="H347">
        <f t="shared" si="49"/>
        <v>1.6666666666666667</v>
      </c>
      <c r="I347" s="18"/>
    </row>
    <row r="348" spans="1:22">
      <c r="A348" t="s">
        <v>121</v>
      </c>
      <c r="B348" t="s">
        <v>82</v>
      </c>
      <c r="C348">
        <v>4</v>
      </c>
      <c r="D348">
        <v>3</v>
      </c>
      <c r="E348" s="1" t="s">
        <v>125</v>
      </c>
      <c r="F348">
        <v>0.08</v>
      </c>
      <c r="G348">
        <v>0.22</v>
      </c>
      <c r="H348">
        <f t="shared" si="49"/>
        <v>4.5454545454545459</v>
      </c>
      <c r="I348" s="18"/>
    </row>
    <row r="349" spans="1:22">
      <c r="A349" t="s">
        <v>121</v>
      </c>
      <c r="B349" t="s">
        <v>82</v>
      </c>
      <c r="C349">
        <v>4</v>
      </c>
      <c r="D349">
        <v>1</v>
      </c>
      <c r="E349" t="s">
        <v>86</v>
      </c>
      <c r="F349">
        <v>0.36</v>
      </c>
      <c r="G349">
        <v>0.48</v>
      </c>
      <c r="H349">
        <f t="shared" si="49"/>
        <v>2.0833333333333335</v>
      </c>
      <c r="I349" s="18"/>
    </row>
    <row r="350" spans="1:22">
      <c r="A350" t="s">
        <v>121</v>
      </c>
      <c r="B350" t="s">
        <v>82</v>
      </c>
      <c r="C350">
        <v>4</v>
      </c>
      <c r="D350">
        <v>5</v>
      </c>
      <c r="E350" t="s">
        <v>86</v>
      </c>
      <c r="F350">
        <v>0.08</v>
      </c>
      <c r="G350">
        <v>0.34</v>
      </c>
      <c r="H350">
        <f t="shared" si="49"/>
        <v>2.9411764705882351</v>
      </c>
      <c r="I350" s="18"/>
    </row>
    <row r="351" spans="1:22">
      <c r="A351" t="s">
        <v>121</v>
      </c>
      <c r="B351" t="s">
        <v>82</v>
      </c>
      <c r="C351">
        <v>5</v>
      </c>
      <c r="D351">
        <v>1</v>
      </c>
      <c r="E351" t="s">
        <v>86</v>
      </c>
      <c r="F351">
        <v>0.04</v>
      </c>
      <c r="G351">
        <v>0.76</v>
      </c>
      <c r="H351">
        <f t="shared" si="49"/>
        <v>1.3157894736842106</v>
      </c>
      <c r="I351" s="18"/>
    </row>
    <row r="352" spans="1:22">
      <c r="A352" t="s">
        <v>121</v>
      </c>
      <c r="B352" t="s">
        <v>82</v>
      </c>
      <c r="C352">
        <v>5</v>
      </c>
      <c r="D352">
        <v>2</v>
      </c>
      <c r="E352" t="s">
        <v>86</v>
      </c>
      <c r="F352">
        <v>0.02</v>
      </c>
      <c r="G352">
        <v>0.56000000000000005</v>
      </c>
      <c r="H352">
        <f t="shared" si="49"/>
        <v>1.7857142857142856</v>
      </c>
      <c r="I352" s="18"/>
    </row>
    <row r="353" spans="1:12">
      <c r="A353" t="s">
        <v>121</v>
      </c>
      <c r="B353" t="s">
        <v>82</v>
      </c>
      <c r="C353">
        <v>5</v>
      </c>
      <c r="D353">
        <v>5</v>
      </c>
      <c r="E353" t="s">
        <v>86</v>
      </c>
      <c r="F353">
        <v>1.3</v>
      </c>
      <c r="G353">
        <v>2.0499999999999998</v>
      </c>
      <c r="H353">
        <f t="shared" si="49"/>
        <v>0.48780487804878053</v>
      </c>
      <c r="I353" s="18"/>
    </row>
    <row r="354" spans="1:12">
      <c r="A354" t="s">
        <v>121</v>
      </c>
      <c r="B354" t="s">
        <v>82</v>
      </c>
      <c r="C354">
        <v>5</v>
      </c>
      <c r="D354">
        <v>5</v>
      </c>
      <c r="E354" t="s">
        <v>86</v>
      </c>
      <c r="F354">
        <v>0.1</v>
      </c>
      <c r="G354">
        <v>2.2000000000000002</v>
      </c>
      <c r="H354">
        <f t="shared" si="49"/>
        <v>0.45454545454545453</v>
      </c>
      <c r="I354" s="18"/>
    </row>
    <row r="355" spans="1:12">
      <c r="A355" t="s">
        <v>121</v>
      </c>
      <c r="B355" t="s">
        <v>82</v>
      </c>
      <c r="C355">
        <v>4</v>
      </c>
      <c r="D355">
        <v>5</v>
      </c>
      <c r="E355" t="s">
        <v>131</v>
      </c>
      <c r="F355">
        <v>0.03</v>
      </c>
      <c r="G355">
        <v>0.85</v>
      </c>
      <c r="H355">
        <f t="shared" si="49"/>
        <v>1.1764705882352942</v>
      </c>
      <c r="I355" s="18"/>
    </row>
    <row r="356" spans="1:12">
      <c r="A356" t="s">
        <v>121</v>
      </c>
      <c r="B356" t="s">
        <v>82</v>
      </c>
      <c r="C356">
        <v>6</v>
      </c>
      <c r="D356">
        <v>4</v>
      </c>
      <c r="E356" t="s">
        <v>28</v>
      </c>
      <c r="F356">
        <v>0.2</v>
      </c>
      <c r="G356">
        <v>0.52</v>
      </c>
      <c r="H356">
        <f t="shared" si="49"/>
        <v>1.9230769230769229</v>
      </c>
      <c r="I356" s="18"/>
    </row>
    <row r="357" spans="1:12">
      <c r="A357" t="s">
        <v>121</v>
      </c>
      <c r="B357" t="s">
        <v>82</v>
      </c>
      <c r="C357">
        <v>2</v>
      </c>
      <c r="D357">
        <v>2</v>
      </c>
      <c r="E357" t="s">
        <v>107</v>
      </c>
      <c r="F357">
        <v>0.22</v>
      </c>
      <c r="G357">
        <v>0.38</v>
      </c>
      <c r="H357">
        <f t="shared" si="49"/>
        <v>2.6315789473684212</v>
      </c>
      <c r="I357" s="18"/>
    </row>
    <row r="358" spans="1:12">
      <c r="A358" t="s">
        <v>121</v>
      </c>
      <c r="B358" t="s">
        <v>82</v>
      </c>
      <c r="C358">
        <v>3</v>
      </c>
      <c r="D358">
        <v>1</v>
      </c>
      <c r="E358" t="s">
        <v>107</v>
      </c>
      <c r="F358">
        <v>0.15</v>
      </c>
      <c r="G358">
        <v>1.1000000000000001</v>
      </c>
      <c r="H358">
        <f t="shared" si="49"/>
        <v>0.90909090909090906</v>
      </c>
      <c r="I358" s="18"/>
      <c r="K358" s="1"/>
      <c r="L358" s="19"/>
    </row>
    <row r="359" spans="1:12">
      <c r="A359" t="s">
        <v>121</v>
      </c>
      <c r="B359" t="s">
        <v>82</v>
      </c>
      <c r="C359">
        <v>3</v>
      </c>
      <c r="D359">
        <v>4</v>
      </c>
      <c r="E359" t="s">
        <v>107</v>
      </c>
      <c r="F359">
        <v>0.35</v>
      </c>
      <c r="G359">
        <v>0.95</v>
      </c>
      <c r="H359">
        <f t="shared" si="49"/>
        <v>1.0526315789473684</v>
      </c>
      <c r="I359" s="18"/>
    </row>
    <row r="360" spans="1:12">
      <c r="A360" t="s">
        <v>121</v>
      </c>
      <c r="B360" t="s">
        <v>82</v>
      </c>
      <c r="C360">
        <v>3</v>
      </c>
      <c r="D360">
        <v>4</v>
      </c>
      <c r="E360" t="s">
        <v>107</v>
      </c>
      <c r="F360">
        <v>0.36</v>
      </c>
      <c r="G360">
        <v>0.7</v>
      </c>
      <c r="H360">
        <f t="shared" si="49"/>
        <v>1.4285714285714286</v>
      </c>
      <c r="I360" s="18"/>
    </row>
    <row r="361" spans="1:12">
      <c r="A361" t="s">
        <v>121</v>
      </c>
      <c r="B361" t="s">
        <v>82</v>
      </c>
      <c r="C361">
        <v>3</v>
      </c>
      <c r="D361">
        <v>4</v>
      </c>
      <c r="E361" t="s">
        <v>107</v>
      </c>
      <c r="F361">
        <v>0.12</v>
      </c>
      <c r="G361">
        <v>0.28000000000000003</v>
      </c>
      <c r="H361">
        <f t="shared" si="49"/>
        <v>3.5714285714285712</v>
      </c>
      <c r="I361" s="18"/>
    </row>
    <row r="362" spans="1:12">
      <c r="A362" t="s">
        <v>121</v>
      </c>
      <c r="B362" t="s">
        <v>82</v>
      </c>
      <c r="C362">
        <v>3</v>
      </c>
      <c r="D362">
        <v>5</v>
      </c>
      <c r="E362" t="s">
        <v>107</v>
      </c>
      <c r="F362">
        <v>0.66</v>
      </c>
      <c r="G362">
        <v>0.46</v>
      </c>
      <c r="H362">
        <f t="shared" si="49"/>
        <v>2.1739130434782608</v>
      </c>
      <c r="I362" s="18"/>
    </row>
    <row r="363" spans="1:12">
      <c r="A363" t="s">
        <v>121</v>
      </c>
      <c r="B363" t="s">
        <v>82</v>
      </c>
      <c r="C363">
        <v>7</v>
      </c>
      <c r="D363">
        <v>2</v>
      </c>
      <c r="E363" t="s">
        <v>31</v>
      </c>
      <c r="F363">
        <v>0.32</v>
      </c>
      <c r="G363">
        <v>0.41</v>
      </c>
      <c r="H363">
        <f t="shared" si="49"/>
        <v>2.4390243902439024</v>
      </c>
      <c r="I363" s="18"/>
    </row>
    <row r="364" spans="1:12">
      <c r="A364" t="s">
        <v>121</v>
      </c>
      <c r="B364" t="s">
        <v>82</v>
      </c>
      <c r="C364">
        <v>1</v>
      </c>
      <c r="D364">
        <v>5</v>
      </c>
      <c r="E364" t="s">
        <v>89</v>
      </c>
      <c r="F364">
        <v>0.05</v>
      </c>
      <c r="G364">
        <v>0.72</v>
      </c>
      <c r="H364">
        <f t="shared" si="49"/>
        <v>1.3888888888888888</v>
      </c>
      <c r="I364" s="18"/>
    </row>
    <row r="365" spans="1:12">
      <c r="A365" t="s">
        <v>121</v>
      </c>
      <c r="B365" t="s">
        <v>82</v>
      </c>
      <c r="C365">
        <v>7</v>
      </c>
      <c r="D365">
        <v>3</v>
      </c>
      <c r="E365" t="s">
        <v>89</v>
      </c>
      <c r="F365">
        <v>0.2</v>
      </c>
      <c r="G365">
        <v>0.88</v>
      </c>
      <c r="H365">
        <f t="shared" si="49"/>
        <v>1.1363636363636365</v>
      </c>
      <c r="I365" s="18"/>
    </row>
    <row r="366" spans="1:12">
      <c r="A366" t="s">
        <v>121</v>
      </c>
      <c r="B366" t="s">
        <v>82</v>
      </c>
      <c r="C366">
        <v>7</v>
      </c>
      <c r="D366">
        <v>3</v>
      </c>
      <c r="E366" t="s">
        <v>89</v>
      </c>
      <c r="F366">
        <v>1.3</v>
      </c>
      <c r="G366">
        <v>1.39</v>
      </c>
      <c r="H366">
        <f t="shared" si="49"/>
        <v>0.71942446043165476</v>
      </c>
      <c r="I366" s="18"/>
    </row>
    <row r="367" spans="1:12">
      <c r="A367" t="s">
        <v>121</v>
      </c>
      <c r="B367" t="s">
        <v>82</v>
      </c>
      <c r="C367">
        <v>7</v>
      </c>
      <c r="D367">
        <v>3</v>
      </c>
      <c r="E367" t="s">
        <v>89</v>
      </c>
      <c r="F367">
        <v>0.8</v>
      </c>
      <c r="G367">
        <v>1.58</v>
      </c>
      <c r="H367">
        <f t="shared" si="49"/>
        <v>0.63291139240506322</v>
      </c>
      <c r="I367" s="18"/>
    </row>
    <row r="368" spans="1:12">
      <c r="A368" t="s">
        <v>121</v>
      </c>
      <c r="B368" t="s">
        <v>82</v>
      </c>
      <c r="C368">
        <v>7</v>
      </c>
      <c r="D368">
        <v>3</v>
      </c>
      <c r="E368" t="s">
        <v>89</v>
      </c>
      <c r="F368">
        <v>1.9</v>
      </c>
      <c r="G368">
        <v>1.25</v>
      </c>
      <c r="H368">
        <f t="shared" si="49"/>
        <v>0.8</v>
      </c>
      <c r="I368" s="18"/>
    </row>
    <row r="369" spans="1:12">
      <c r="A369" t="s">
        <v>121</v>
      </c>
      <c r="B369" t="s">
        <v>82</v>
      </c>
      <c r="C369">
        <v>7</v>
      </c>
      <c r="D369">
        <v>4</v>
      </c>
      <c r="E369" t="s">
        <v>89</v>
      </c>
      <c r="F369">
        <v>0.9</v>
      </c>
      <c r="G369">
        <v>1.7</v>
      </c>
      <c r="H369">
        <f t="shared" si="49"/>
        <v>0.58823529411764708</v>
      </c>
      <c r="I369" s="18"/>
    </row>
    <row r="370" spans="1:12">
      <c r="A370" t="s">
        <v>121</v>
      </c>
      <c r="B370" t="s">
        <v>82</v>
      </c>
      <c r="C370">
        <v>7</v>
      </c>
      <c r="D370">
        <v>5</v>
      </c>
      <c r="E370" t="s">
        <v>89</v>
      </c>
      <c r="F370">
        <v>0.35</v>
      </c>
      <c r="G370">
        <v>0.87</v>
      </c>
      <c r="H370">
        <f t="shared" si="49"/>
        <v>1.1494252873563218</v>
      </c>
      <c r="I370" s="18"/>
    </row>
    <row r="371" spans="1:12">
      <c r="A371" t="s">
        <v>121</v>
      </c>
      <c r="B371" t="s">
        <v>82</v>
      </c>
      <c r="C371">
        <v>1</v>
      </c>
      <c r="D371">
        <v>2</v>
      </c>
      <c r="E371" s="1" t="s">
        <v>90</v>
      </c>
      <c r="F371">
        <v>0.08</v>
      </c>
      <c r="G371">
        <v>0.37</v>
      </c>
      <c r="H371">
        <f t="shared" si="49"/>
        <v>2.7027027027027026</v>
      </c>
      <c r="I371" s="18"/>
    </row>
    <row r="372" spans="1:12">
      <c r="A372" t="s">
        <v>121</v>
      </c>
      <c r="B372" t="s">
        <v>82</v>
      </c>
      <c r="C372">
        <v>1</v>
      </c>
      <c r="D372">
        <v>5</v>
      </c>
      <c r="E372" s="1" t="s">
        <v>90</v>
      </c>
      <c r="F372">
        <v>0.1</v>
      </c>
      <c r="G372">
        <v>0.35</v>
      </c>
      <c r="H372">
        <f t="shared" si="49"/>
        <v>2.8571428571428572</v>
      </c>
      <c r="I372" s="18"/>
    </row>
    <row r="373" spans="1:12">
      <c r="A373" t="s">
        <v>121</v>
      </c>
      <c r="B373" t="s">
        <v>82</v>
      </c>
      <c r="C373">
        <v>1</v>
      </c>
      <c r="D373">
        <v>1</v>
      </c>
      <c r="E373" t="s">
        <v>91</v>
      </c>
      <c r="F373">
        <v>1</v>
      </c>
      <c r="G373">
        <v>2.5499999999999998</v>
      </c>
      <c r="H373">
        <f t="shared" si="49"/>
        <v>0.39215686274509809</v>
      </c>
      <c r="I373" s="18"/>
    </row>
    <row r="374" spans="1:12">
      <c r="A374" t="s">
        <v>121</v>
      </c>
      <c r="B374" t="s">
        <v>82</v>
      </c>
      <c r="C374">
        <v>6</v>
      </c>
      <c r="D374">
        <v>1</v>
      </c>
      <c r="E374" t="s">
        <v>91</v>
      </c>
      <c r="F374">
        <v>0.9</v>
      </c>
      <c r="G374">
        <v>1.29</v>
      </c>
      <c r="H374">
        <f t="shared" si="49"/>
        <v>0.77519379844961234</v>
      </c>
      <c r="I374" s="18"/>
    </row>
    <row r="375" spans="1:12">
      <c r="A375" t="s">
        <v>121</v>
      </c>
      <c r="B375" t="s">
        <v>82</v>
      </c>
      <c r="C375">
        <v>7</v>
      </c>
      <c r="D375">
        <v>2</v>
      </c>
      <c r="E375" s="1" t="s">
        <v>93</v>
      </c>
      <c r="F375">
        <v>0.41</v>
      </c>
      <c r="G375">
        <v>1.77</v>
      </c>
      <c r="H375">
        <f t="shared" si="49"/>
        <v>0.56497175141242939</v>
      </c>
      <c r="I375" s="18"/>
    </row>
    <row r="376" spans="1:12">
      <c r="A376" t="s">
        <v>121</v>
      </c>
      <c r="B376" t="s">
        <v>82</v>
      </c>
      <c r="C376">
        <v>7</v>
      </c>
      <c r="D376">
        <v>3</v>
      </c>
      <c r="E376" s="1" t="s">
        <v>93</v>
      </c>
      <c r="F376">
        <v>0.32</v>
      </c>
      <c r="G376">
        <v>0.71</v>
      </c>
      <c r="H376">
        <f t="shared" si="49"/>
        <v>1.4084507042253522</v>
      </c>
      <c r="I376" s="18"/>
    </row>
    <row r="377" spans="1:12">
      <c r="A377" t="s">
        <v>121</v>
      </c>
      <c r="B377" t="s">
        <v>82</v>
      </c>
      <c r="C377">
        <v>5</v>
      </c>
      <c r="D377">
        <v>5</v>
      </c>
      <c r="E377" s="1" t="s">
        <v>126</v>
      </c>
      <c r="F377">
        <v>0.03</v>
      </c>
      <c r="G377">
        <v>2.7</v>
      </c>
      <c r="H377">
        <f t="shared" si="49"/>
        <v>0.37037037037037035</v>
      </c>
      <c r="I377" s="18"/>
    </row>
    <row r="378" spans="1:12">
      <c r="A378" t="s">
        <v>121</v>
      </c>
      <c r="B378" t="s">
        <v>82</v>
      </c>
      <c r="C378">
        <v>5</v>
      </c>
      <c r="D378">
        <v>1</v>
      </c>
      <c r="E378" t="s">
        <v>46</v>
      </c>
      <c r="F378">
        <v>0.67</v>
      </c>
      <c r="G378">
        <v>2.1</v>
      </c>
      <c r="H378">
        <f t="shared" si="49"/>
        <v>0.47619047619047616</v>
      </c>
      <c r="I378" s="18"/>
    </row>
    <row r="379" spans="1:12">
      <c r="A379" t="s">
        <v>121</v>
      </c>
      <c r="B379" t="s">
        <v>82</v>
      </c>
      <c r="C379">
        <v>7</v>
      </c>
      <c r="D379">
        <v>4</v>
      </c>
      <c r="E379" t="s">
        <v>46</v>
      </c>
      <c r="F379">
        <v>0.72</v>
      </c>
      <c r="G379">
        <v>0.62</v>
      </c>
      <c r="H379">
        <f t="shared" si="49"/>
        <v>1.6129032258064517</v>
      </c>
      <c r="I379" s="18"/>
    </row>
    <row r="380" spans="1:12">
      <c r="A380" t="s">
        <v>121</v>
      </c>
      <c r="B380" t="s">
        <v>82</v>
      </c>
      <c r="C380">
        <v>2</v>
      </c>
      <c r="D380">
        <v>1</v>
      </c>
      <c r="E380" t="s">
        <v>112</v>
      </c>
      <c r="F380">
        <v>0.19</v>
      </c>
      <c r="G380">
        <v>0.32</v>
      </c>
      <c r="H380">
        <f t="shared" si="49"/>
        <v>3.125</v>
      </c>
      <c r="I380" s="18"/>
    </row>
    <row r="381" spans="1:12">
      <c r="A381" t="s">
        <v>121</v>
      </c>
      <c r="B381" t="s">
        <v>82</v>
      </c>
      <c r="C381">
        <v>2</v>
      </c>
      <c r="D381">
        <v>2</v>
      </c>
      <c r="E381" t="s">
        <v>112</v>
      </c>
      <c r="F381">
        <v>0.28999999999999998</v>
      </c>
      <c r="G381">
        <v>0.28000000000000003</v>
      </c>
      <c r="H381">
        <f t="shared" si="49"/>
        <v>3.5714285714285712</v>
      </c>
      <c r="I381" s="18"/>
    </row>
    <row r="382" spans="1:12">
      <c r="A382" t="s">
        <v>121</v>
      </c>
      <c r="B382" t="s">
        <v>82</v>
      </c>
      <c r="C382">
        <v>1</v>
      </c>
      <c r="D382">
        <v>1</v>
      </c>
      <c r="E382" t="s">
        <v>127</v>
      </c>
      <c r="F382">
        <v>0.04</v>
      </c>
      <c r="G382">
        <v>1.1499999999999999</v>
      </c>
      <c r="H382">
        <f t="shared" si="49"/>
        <v>0.86956521739130443</v>
      </c>
      <c r="I382" s="18"/>
    </row>
    <row r="383" spans="1:12">
      <c r="A383" t="s">
        <v>121</v>
      </c>
      <c r="B383" t="s">
        <v>82</v>
      </c>
      <c r="C383">
        <v>1</v>
      </c>
      <c r="D383">
        <v>4</v>
      </c>
      <c r="E383" t="s">
        <v>127</v>
      </c>
      <c r="F383">
        <v>0.35</v>
      </c>
      <c r="G383">
        <v>1.1200000000000001</v>
      </c>
      <c r="H383">
        <f t="shared" si="49"/>
        <v>0.89285714285714279</v>
      </c>
      <c r="I383" s="18"/>
    </row>
    <row r="384" spans="1:12">
      <c r="A384" t="s">
        <v>121</v>
      </c>
      <c r="B384" t="s">
        <v>82</v>
      </c>
      <c r="C384">
        <v>1</v>
      </c>
      <c r="D384">
        <v>1</v>
      </c>
      <c r="E384" t="s">
        <v>128</v>
      </c>
      <c r="F384">
        <v>0.12</v>
      </c>
      <c r="G384">
        <v>0.28999999999999998</v>
      </c>
      <c r="H384">
        <f t="shared" si="49"/>
        <v>3.4482758620689657</v>
      </c>
      <c r="I384" s="18"/>
      <c r="K384" s="1"/>
      <c r="L384" s="19"/>
    </row>
    <row r="385" spans="1:12">
      <c r="A385" t="s">
        <v>121</v>
      </c>
      <c r="B385" t="s">
        <v>82</v>
      </c>
      <c r="C385">
        <v>1</v>
      </c>
      <c r="D385">
        <v>3</v>
      </c>
      <c r="E385" t="s">
        <v>129</v>
      </c>
      <c r="F385">
        <v>0.03</v>
      </c>
      <c r="G385">
        <v>0.49</v>
      </c>
      <c r="H385">
        <f t="shared" si="49"/>
        <v>2.0408163265306123</v>
      </c>
      <c r="I385" s="18"/>
    </row>
    <row r="386" spans="1:12">
      <c r="A386" t="s">
        <v>121</v>
      </c>
      <c r="B386" t="s">
        <v>82</v>
      </c>
      <c r="C386">
        <v>5</v>
      </c>
      <c r="D386">
        <v>1</v>
      </c>
      <c r="E386" t="s">
        <v>113</v>
      </c>
      <c r="F386">
        <v>0.1</v>
      </c>
      <c r="G386">
        <v>0.3</v>
      </c>
      <c r="H386">
        <f t="shared" si="49"/>
        <v>3.3333333333333335</v>
      </c>
      <c r="I386" s="18"/>
    </row>
    <row r="387" spans="1:12">
      <c r="A387" t="s">
        <v>121</v>
      </c>
      <c r="B387" t="s">
        <v>82</v>
      </c>
      <c r="C387">
        <v>5</v>
      </c>
      <c r="D387">
        <v>1</v>
      </c>
      <c r="E387" t="s">
        <v>113</v>
      </c>
      <c r="F387">
        <v>0.03</v>
      </c>
      <c r="G387">
        <v>0.04</v>
      </c>
      <c r="H387">
        <f t="shared" si="49"/>
        <v>25</v>
      </c>
      <c r="I387" s="18"/>
    </row>
    <row r="388" spans="1:12">
      <c r="A388" t="s">
        <v>121</v>
      </c>
      <c r="B388" t="s">
        <v>82</v>
      </c>
      <c r="C388">
        <v>5</v>
      </c>
      <c r="D388">
        <v>4</v>
      </c>
      <c r="E388" t="s">
        <v>114</v>
      </c>
      <c r="F388">
        <v>0.8</v>
      </c>
      <c r="G388">
        <v>1.9</v>
      </c>
      <c r="H388">
        <f t="shared" si="49"/>
        <v>0.52631578947368418</v>
      </c>
      <c r="I388" s="18"/>
    </row>
    <row r="389" spans="1:12">
      <c r="A389" t="s">
        <v>121</v>
      </c>
      <c r="B389" t="s">
        <v>82</v>
      </c>
      <c r="C389">
        <v>1</v>
      </c>
      <c r="D389">
        <v>1</v>
      </c>
      <c r="E389" s="1" t="s">
        <v>130</v>
      </c>
      <c r="F389">
        <v>7.0000000000000007E-2</v>
      </c>
      <c r="G389">
        <v>0.22</v>
      </c>
      <c r="H389">
        <f t="shared" si="49"/>
        <v>4.5454545454545459</v>
      </c>
      <c r="I389" s="18"/>
    </row>
    <row r="390" spans="1:12">
      <c r="A390" t="s">
        <v>121</v>
      </c>
      <c r="B390" t="s">
        <v>82</v>
      </c>
      <c r="C390">
        <v>1</v>
      </c>
      <c r="D390">
        <v>2</v>
      </c>
      <c r="E390" s="1" t="s">
        <v>130</v>
      </c>
      <c r="F390">
        <v>0.05</v>
      </c>
      <c r="G390">
        <v>0.11</v>
      </c>
      <c r="H390">
        <f t="shared" si="49"/>
        <v>9.0909090909090917</v>
      </c>
      <c r="I390" s="18"/>
      <c r="K390" s="1"/>
      <c r="L390" s="19"/>
    </row>
    <row r="391" spans="1:12">
      <c r="A391" t="s">
        <v>121</v>
      </c>
      <c r="B391" t="s">
        <v>82</v>
      </c>
      <c r="C391">
        <v>1</v>
      </c>
      <c r="D391">
        <v>2</v>
      </c>
      <c r="E391" s="1" t="s">
        <v>130</v>
      </c>
      <c r="F391">
        <v>0.04</v>
      </c>
      <c r="G391">
        <v>7.0000000000000007E-2</v>
      </c>
      <c r="H391">
        <f t="shared" si="49"/>
        <v>14.285714285714285</v>
      </c>
      <c r="I391" s="18"/>
    </row>
    <row r="392" spans="1:12">
      <c r="A392" t="s">
        <v>121</v>
      </c>
      <c r="B392" t="s">
        <v>82</v>
      </c>
      <c r="C392">
        <v>1</v>
      </c>
      <c r="D392">
        <v>2</v>
      </c>
      <c r="E392" s="1" t="s">
        <v>130</v>
      </c>
      <c r="F392">
        <v>0.03</v>
      </c>
      <c r="G392">
        <v>0.1</v>
      </c>
      <c r="H392">
        <f t="shared" si="49"/>
        <v>10</v>
      </c>
      <c r="I392" s="18"/>
      <c r="K392" s="1"/>
      <c r="L392" s="19"/>
    </row>
    <row r="393" spans="1:12">
      <c r="A393" t="s">
        <v>121</v>
      </c>
      <c r="B393" t="s">
        <v>82</v>
      </c>
      <c r="C393">
        <v>1</v>
      </c>
      <c r="D393">
        <v>2</v>
      </c>
      <c r="E393" s="1" t="s">
        <v>130</v>
      </c>
      <c r="F393">
        <v>0.03</v>
      </c>
      <c r="G393">
        <v>0.09</v>
      </c>
      <c r="H393">
        <f t="shared" si="49"/>
        <v>11.111111111111111</v>
      </c>
      <c r="I393" s="18"/>
    </row>
    <row r="394" spans="1:12">
      <c r="A394" t="s">
        <v>121</v>
      </c>
      <c r="B394" t="s">
        <v>82</v>
      </c>
      <c r="C394">
        <v>1</v>
      </c>
      <c r="D394">
        <v>2</v>
      </c>
      <c r="E394" s="1" t="s">
        <v>130</v>
      </c>
      <c r="F394">
        <v>0.03</v>
      </c>
      <c r="G394">
        <v>0.12</v>
      </c>
      <c r="H394">
        <f t="shared" si="49"/>
        <v>8.3333333333333339</v>
      </c>
      <c r="I394" s="18"/>
    </row>
    <row r="395" spans="1:12">
      <c r="A395" t="s">
        <v>121</v>
      </c>
      <c r="B395" t="s">
        <v>82</v>
      </c>
      <c r="C395">
        <v>4</v>
      </c>
      <c r="D395">
        <v>1</v>
      </c>
      <c r="E395" s="1" t="s">
        <v>130</v>
      </c>
      <c r="F395">
        <v>0.01</v>
      </c>
      <c r="G395">
        <v>0.66</v>
      </c>
      <c r="H395">
        <f t="shared" si="49"/>
        <v>1.5151515151515151</v>
      </c>
      <c r="I395" s="18"/>
    </row>
    <row r="396" spans="1:12">
      <c r="A396" t="s">
        <v>121</v>
      </c>
      <c r="B396" t="s">
        <v>82</v>
      </c>
      <c r="C396">
        <v>5</v>
      </c>
      <c r="D396">
        <v>2</v>
      </c>
      <c r="E396" s="1" t="s">
        <v>130</v>
      </c>
      <c r="F396">
        <v>7.0000000000000007E-2</v>
      </c>
      <c r="G396">
        <v>0.11</v>
      </c>
      <c r="H396">
        <f t="shared" si="49"/>
        <v>9.0909090909090917</v>
      </c>
      <c r="I396" s="18"/>
    </row>
    <row r="397" spans="1:12">
      <c r="A397" t="s">
        <v>121</v>
      </c>
      <c r="B397" t="s">
        <v>82</v>
      </c>
      <c r="C397">
        <v>4</v>
      </c>
      <c r="D397">
        <v>1</v>
      </c>
      <c r="E397" s="1" t="s">
        <v>101</v>
      </c>
      <c r="F397">
        <v>1.1000000000000001</v>
      </c>
      <c r="G397">
        <v>1.5</v>
      </c>
      <c r="H397">
        <f t="shared" ref="H397:H460" si="57">1/G397</f>
        <v>0.66666666666666663</v>
      </c>
      <c r="I397" s="18"/>
    </row>
    <row r="398" spans="1:12">
      <c r="A398" t="s">
        <v>121</v>
      </c>
      <c r="B398" t="s">
        <v>82</v>
      </c>
      <c r="C398">
        <v>5</v>
      </c>
      <c r="D398">
        <v>3</v>
      </c>
      <c r="E398" s="1" t="s">
        <v>101</v>
      </c>
      <c r="F398">
        <v>0.2</v>
      </c>
      <c r="G398">
        <v>0.23</v>
      </c>
      <c r="H398">
        <f t="shared" si="57"/>
        <v>4.3478260869565215</v>
      </c>
      <c r="I398" s="18"/>
    </row>
    <row r="399" spans="1:12">
      <c r="A399" t="s">
        <v>121</v>
      </c>
      <c r="B399" t="s">
        <v>82</v>
      </c>
      <c r="C399">
        <v>5</v>
      </c>
      <c r="D399">
        <v>3</v>
      </c>
      <c r="E399" s="1" t="s">
        <v>101</v>
      </c>
      <c r="F399">
        <v>0.6</v>
      </c>
      <c r="G399">
        <v>0.91</v>
      </c>
      <c r="H399">
        <f t="shared" si="57"/>
        <v>1.0989010989010988</v>
      </c>
      <c r="I399" s="18"/>
    </row>
    <row r="400" spans="1:12">
      <c r="A400" t="s">
        <v>121</v>
      </c>
      <c r="B400" t="s">
        <v>82</v>
      </c>
      <c r="C400">
        <v>5</v>
      </c>
      <c r="D400">
        <v>3</v>
      </c>
      <c r="E400" s="1" t="s">
        <v>101</v>
      </c>
      <c r="F400">
        <v>0.1</v>
      </c>
      <c r="G400">
        <v>0.2</v>
      </c>
      <c r="H400">
        <f t="shared" si="57"/>
        <v>5</v>
      </c>
      <c r="I400" s="18"/>
    </row>
    <row r="401" spans="1:22">
      <c r="A401" t="s">
        <v>121</v>
      </c>
      <c r="B401" t="s">
        <v>82</v>
      </c>
      <c r="C401">
        <v>5</v>
      </c>
      <c r="D401">
        <v>3</v>
      </c>
      <c r="E401" s="1" t="s">
        <v>101</v>
      </c>
      <c r="F401">
        <v>0.05</v>
      </c>
      <c r="G401">
        <v>0.2</v>
      </c>
      <c r="H401">
        <f t="shared" si="57"/>
        <v>5</v>
      </c>
      <c r="I401" s="18"/>
    </row>
    <row r="402" spans="1:22">
      <c r="A402" t="s">
        <v>121</v>
      </c>
      <c r="B402" t="s">
        <v>82</v>
      </c>
      <c r="C402">
        <v>5</v>
      </c>
      <c r="D402">
        <v>4</v>
      </c>
      <c r="E402" s="1" t="s">
        <v>101</v>
      </c>
      <c r="F402">
        <v>0.05</v>
      </c>
      <c r="G402">
        <v>0.24</v>
      </c>
      <c r="H402">
        <f t="shared" si="57"/>
        <v>4.166666666666667</v>
      </c>
      <c r="I402" s="18"/>
    </row>
    <row r="403" spans="1:22">
      <c r="A403" t="s">
        <v>121</v>
      </c>
      <c r="B403" t="s">
        <v>82</v>
      </c>
      <c r="C403">
        <v>5</v>
      </c>
      <c r="D403">
        <v>4</v>
      </c>
      <c r="E403" s="1" t="s">
        <v>101</v>
      </c>
      <c r="F403">
        <v>0.03</v>
      </c>
      <c r="G403">
        <v>0.59</v>
      </c>
      <c r="H403">
        <f t="shared" si="57"/>
        <v>1.6949152542372883</v>
      </c>
      <c r="I403" s="18"/>
    </row>
    <row r="404" spans="1:22">
      <c r="A404" t="s">
        <v>121</v>
      </c>
      <c r="B404" t="s">
        <v>82</v>
      </c>
      <c r="C404">
        <v>5</v>
      </c>
      <c r="D404">
        <v>4</v>
      </c>
      <c r="E404" s="1" t="s">
        <v>101</v>
      </c>
      <c r="F404">
        <v>0.5</v>
      </c>
      <c r="G404">
        <v>0.7</v>
      </c>
      <c r="H404">
        <f t="shared" si="57"/>
        <v>1.4285714285714286</v>
      </c>
      <c r="I404" s="18"/>
    </row>
    <row r="405" spans="1:22">
      <c r="A405" t="s">
        <v>121</v>
      </c>
      <c r="B405" t="s">
        <v>82</v>
      </c>
      <c r="C405">
        <v>5</v>
      </c>
      <c r="D405">
        <v>5</v>
      </c>
      <c r="E405" s="1" t="s">
        <v>101</v>
      </c>
      <c r="F405">
        <v>1</v>
      </c>
      <c r="G405">
        <v>0.85</v>
      </c>
      <c r="H405">
        <f t="shared" si="57"/>
        <v>1.1764705882352942</v>
      </c>
      <c r="I405" s="18"/>
    </row>
    <row r="406" spans="1:22">
      <c r="A406" t="s">
        <v>121</v>
      </c>
      <c r="B406" t="s">
        <v>82</v>
      </c>
      <c r="C406">
        <v>5</v>
      </c>
      <c r="D406">
        <v>4</v>
      </c>
      <c r="E406" s="1" t="s">
        <v>101</v>
      </c>
      <c r="F406">
        <v>0.02</v>
      </c>
      <c r="G406">
        <v>2.2999999999999998</v>
      </c>
      <c r="H406">
        <f t="shared" si="57"/>
        <v>0.43478260869565222</v>
      </c>
      <c r="I406" s="18"/>
    </row>
    <row r="407" spans="1:22">
      <c r="A407" t="s">
        <v>121</v>
      </c>
      <c r="B407" t="s">
        <v>82</v>
      </c>
      <c r="C407">
        <v>6</v>
      </c>
      <c r="D407">
        <v>4</v>
      </c>
      <c r="E407" s="1" t="s">
        <v>101</v>
      </c>
      <c r="F407">
        <v>0.4</v>
      </c>
      <c r="G407">
        <v>0.75</v>
      </c>
      <c r="H407">
        <f t="shared" si="57"/>
        <v>1.3333333333333333</v>
      </c>
      <c r="I407" s="18"/>
    </row>
    <row r="408" spans="1:22">
      <c r="A408" t="s">
        <v>121</v>
      </c>
      <c r="B408" t="s">
        <v>82</v>
      </c>
      <c r="C408">
        <v>6</v>
      </c>
      <c r="D408">
        <v>5</v>
      </c>
      <c r="E408" s="1" t="s">
        <v>101</v>
      </c>
      <c r="F408">
        <v>0.15</v>
      </c>
      <c r="G408">
        <v>0.4</v>
      </c>
      <c r="H408">
        <f t="shared" si="57"/>
        <v>2.5</v>
      </c>
      <c r="I408" s="18"/>
    </row>
    <row r="409" spans="1:22">
      <c r="A409" t="s">
        <v>121</v>
      </c>
      <c r="B409" t="s">
        <v>82</v>
      </c>
      <c r="C409">
        <v>7</v>
      </c>
      <c r="D409">
        <v>1</v>
      </c>
      <c r="E409" s="1" t="s">
        <v>101</v>
      </c>
      <c r="F409">
        <v>0.04</v>
      </c>
      <c r="G409">
        <v>0.86</v>
      </c>
      <c r="H409">
        <f t="shared" si="57"/>
        <v>1.1627906976744187</v>
      </c>
      <c r="I409" s="18"/>
    </row>
    <row r="410" spans="1:22">
      <c r="A410" t="s">
        <v>56</v>
      </c>
      <c r="B410" t="s">
        <v>82</v>
      </c>
      <c r="C410">
        <v>6</v>
      </c>
      <c r="D410">
        <v>4</v>
      </c>
      <c r="E410" s="1" t="s">
        <v>83</v>
      </c>
      <c r="F410">
        <v>0.25</v>
      </c>
      <c r="G410">
        <v>1.6</v>
      </c>
      <c r="H410">
        <f t="shared" si="57"/>
        <v>0.625</v>
      </c>
      <c r="I410" s="18"/>
      <c r="J410" s="13" t="s">
        <v>0</v>
      </c>
      <c r="K410" s="13" t="s">
        <v>5</v>
      </c>
      <c r="L410" s="21" t="s">
        <v>12</v>
      </c>
      <c r="M410" s="13" t="s">
        <v>155</v>
      </c>
      <c r="N410" s="13" t="s">
        <v>80</v>
      </c>
      <c r="O410" s="13" t="s">
        <v>157</v>
      </c>
      <c r="P410" s="13" t="s">
        <v>151</v>
      </c>
      <c r="Q410" s="13" t="s">
        <v>158</v>
      </c>
      <c r="R410" s="13" t="s">
        <v>150</v>
      </c>
      <c r="S410" s="13" t="s">
        <v>14</v>
      </c>
      <c r="T410" s="13" t="s">
        <v>15</v>
      </c>
      <c r="U410" s="13" t="s">
        <v>16</v>
      </c>
      <c r="V410" s="13" t="s">
        <v>81</v>
      </c>
    </row>
    <row r="411" spans="1:22">
      <c r="A411" t="s">
        <v>56</v>
      </c>
      <c r="B411" t="s">
        <v>82</v>
      </c>
      <c r="C411">
        <v>6</v>
      </c>
      <c r="D411">
        <v>5</v>
      </c>
      <c r="E411" s="1" t="s">
        <v>83</v>
      </c>
      <c r="F411">
        <v>0.8</v>
      </c>
      <c r="G411">
        <v>2.35</v>
      </c>
      <c r="H411">
        <f t="shared" si="57"/>
        <v>0.42553191489361702</v>
      </c>
      <c r="I411" s="18"/>
      <c r="J411" t="s">
        <v>56</v>
      </c>
      <c r="K411" s="1" t="s">
        <v>83</v>
      </c>
      <c r="L411" s="19">
        <v>2</v>
      </c>
      <c r="M411">
        <f>SUM(F410:F411)/2</f>
        <v>0.52500000000000002</v>
      </c>
      <c r="N411">
        <f>SUM(H410:H411)/2</f>
        <v>0.52526595744680848</v>
      </c>
      <c r="O411">
        <f>10000/30*N411</f>
        <v>175.08865248226948</v>
      </c>
      <c r="P411">
        <f>O411/$O$437*100</f>
        <v>0.47805118885929987</v>
      </c>
      <c r="Q411">
        <f>M411/30*100</f>
        <v>1.7500000000000002</v>
      </c>
      <c r="R411">
        <f>Q411/$Q$437*100</f>
        <v>5.5939833601193394</v>
      </c>
      <c r="S411">
        <v>2</v>
      </c>
      <c r="T411">
        <f>S411/35</f>
        <v>5.7142857142857141E-2</v>
      </c>
      <c r="U411">
        <f>T411/$T$437*100</f>
        <v>2.5641025641025643</v>
      </c>
      <c r="V411">
        <f>U411+R411+P411</f>
        <v>8.6361371130812046</v>
      </c>
    </row>
    <row r="412" spans="1:22">
      <c r="A412" t="s">
        <v>56</v>
      </c>
      <c r="B412" t="s">
        <v>82</v>
      </c>
      <c r="C412">
        <v>3</v>
      </c>
      <c r="D412">
        <v>2</v>
      </c>
      <c r="E412" t="s">
        <v>22</v>
      </c>
      <c r="F412">
        <v>1.45</v>
      </c>
      <c r="G412">
        <v>1.86</v>
      </c>
      <c r="H412">
        <f t="shared" si="57"/>
        <v>0.5376344086021505</v>
      </c>
      <c r="I412" s="18"/>
      <c r="J412" t="s">
        <v>56</v>
      </c>
      <c r="K412" t="s">
        <v>22</v>
      </c>
      <c r="L412" s="9">
        <v>4</v>
      </c>
      <c r="M412">
        <f>SUM(F412:F415)/4</f>
        <v>0.48</v>
      </c>
      <c r="N412">
        <f>SUM(H412:H415)/4</f>
        <v>2.2864232541651894</v>
      </c>
      <c r="O412">
        <f t="shared" ref="O412:O427" si="58">10000/30*N412</f>
        <v>762.14108472172973</v>
      </c>
      <c r="P412">
        <f t="shared" ref="P412:P427" si="59">O412/$O$437*100</f>
        <v>2.0809027110802329</v>
      </c>
      <c r="Q412">
        <f t="shared" ref="Q412:Q427" si="60">M412/30*100</f>
        <v>1.6</v>
      </c>
      <c r="R412">
        <f t="shared" ref="R412:R427" si="61">Q412/$Q$437*100</f>
        <v>5.1144990721091101</v>
      </c>
      <c r="S412">
        <v>3</v>
      </c>
      <c r="T412">
        <f t="shared" ref="T412:T427" si="62">S412/35</f>
        <v>8.5714285714285715E-2</v>
      </c>
      <c r="U412">
        <f t="shared" ref="U412:U427" si="63">T412/$T$437*100</f>
        <v>3.8461538461538471</v>
      </c>
      <c r="V412">
        <f t="shared" ref="V412:V427" si="64">U412+R412+P412</f>
        <v>11.04155562934319</v>
      </c>
    </row>
    <row r="413" spans="1:22">
      <c r="A413" t="s">
        <v>56</v>
      </c>
      <c r="B413" t="s">
        <v>82</v>
      </c>
      <c r="C413">
        <v>5</v>
      </c>
      <c r="D413">
        <v>2</v>
      </c>
      <c r="E413" t="s">
        <v>22</v>
      </c>
      <c r="F413">
        <v>0.2</v>
      </c>
      <c r="G413">
        <v>0.42</v>
      </c>
      <c r="H413">
        <f t="shared" si="57"/>
        <v>2.3809523809523809</v>
      </c>
      <c r="I413" s="18"/>
      <c r="J413" t="s">
        <v>56</v>
      </c>
      <c r="K413" s="1" t="s">
        <v>84</v>
      </c>
      <c r="L413" s="9">
        <v>16</v>
      </c>
      <c r="M413">
        <f>SUM(F416:F431)/16</f>
        <v>0.33874999999999994</v>
      </c>
      <c r="N413">
        <f>SUM(H416:H431)/16</f>
        <v>1.527818179814866</v>
      </c>
      <c r="O413">
        <f t="shared" si="58"/>
        <v>509.27272660495532</v>
      </c>
      <c r="P413">
        <f t="shared" si="59"/>
        <v>1.3904866417986177</v>
      </c>
      <c r="Q413">
        <f t="shared" si="60"/>
        <v>1.1291666666666664</v>
      </c>
      <c r="R413">
        <f t="shared" si="61"/>
        <v>3.6094511680770012</v>
      </c>
      <c r="S413">
        <v>8</v>
      </c>
      <c r="T413">
        <f t="shared" si="62"/>
        <v>0.22857142857142856</v>
      </c>
      <c r="U413">
        <f t="shared" si="63"/>
        <v>10.256410256410257</v>
      </c>
      <c r="V413">
        <f t="shared" si="64"/>
        <v>15.256348066285875</v>
      </c>
    </row>
    <row r="414" spans="1:22">
      <c r="A414" t="s">
        <v>56</v>
      </c>
      <c r="B414" t="s">
        <v>82</v>
      </c>
      <c r="C414">
        <v>7</v>
      </c>
      <c r="D414">
        <v>1</v>
      </c>
      <c r="E414" t="s">
        <v>22</v>
      </c>
      <c r="F414">
        <v>0.02</v>
      </c>
      <c r="G414">
        <v>0.42</v>
      </c>
      <c r="H414">
        <f t="shared" si="57"/>
        <v>2.3809523809523809</v>
      </c>
      <c r="I414" s="18"/>
      <c r="J414" t="s">
        <v>56</v>
      </c>
      <c r="K414" s="1" t="s">
        <v>48</v>
      </c>
      <c r="L414" s="9">
        <v>7</v>
      </c>
      <c r="M414">
        <f>SUM(F432:F438)/7</f>
        <v>0.67571428571428582</v>
      </c>
      <c r="N414">
        <f>SUM(H432:H438)/7</f>
        <v>0.65155163713837183</v>
      </c>
      <c r="O414">
        <f t="shared" si="58"/>
        <v>217.18387904612393</v>
      </c>
      <c r="P414">
        <f t="shared" si="59"/>
        <v>0.59298538258833133</v>
      </c>
      <c r="Q414">
        <f t="shared" si="60"/>
        <v>2.2523809523809524</v>
      </c>
      <c r="R414">
        <f t="shared" si="61"/>
        <v>7.1998751818678848</v>
      </c>
      <c r="S414">
        <v>6</v>
      </c>
      <c r="T414">
        <f t="shared" si="62"/>
        <v>0.17142857142857143</v>
      </c>
      <c r="U414">
        <f t="shared" si="63"/>
        <v>7.6923076923076943</v>
      </c>
      <c r="V414">
        <f t="shared" si="64"/>
        <v>15.48516825676391</v>
      </c>
    </row>
    <row r="415" spans="1:22">
      <c r="A415" t="s">
        <v>56</v>
      </c>
      <c r="B415" t="s">
        <v>82</v>
      </c>
      <c r="C415">
        <v>7</v>
      </c>
      <c r="D415">
        <v>1</v>
      </c>
      <c r="E415" t="s">
        <v>22</v>
      </c>
      <c r="F415">
        <v>0.25</v>
      </c>
      <c r="G415">
        <v>0.26</v>
      </c>
      <c r="H415">
        <f t="shared" si="57"/>
        <v>3.8461538461538458</v>
      </c>
      <c r="I415" s="18"/>
      <c r="J415" t="s">
        <v>56</v>
      </c>
      <c r="K415" s="1" t="s">
        <v>104</v>
      </c>
      <c r="L415" s="9">
        <v>1</v>
      </c>
      <c r="M415">
        <f>F439</f>
        <v>0.04</v>
      </c>
      <c r="N415">
        <f>H439</f>
        <v>7.6923076923076916</v>
      </c>
      <c r="O415">
        <f t="shared" si="58"/>
        <v>2564.1025641025635</v>
      </c>
      <c r="P415">
        <f t="shared" si="59"/>
        <v>7.0008664853396976</v>
      </c>
      <c r="Q415">
        <f t="shared" si="60"/>
        <v>0.13333333333333333</v>
      </c>
      <c r="R415">
        <f t="shared" si="61"/>
        <v>0.42620825600909251</v>
      </c>
      <c r="S415">
        <v>1</v>
      </c>
      <c r="T415">
        <f t="shared" si="62"/>
        <v>2.8571428571428571E-2</v>
      </c>
      <c r="U415">
        <f t="shared" si="63"/>
        <v>1.2820512820512822</v>
      </c>
      <c r="V415">
        <f t="shared" si="64"/>
        <v>8.7091260234000725</v>
      </c>
    </row>
    <row r="416" spans="1:22">
      <c r="A416" t="s">
        <v>56</v>
      </c>
      <c r="B416" t="s">
        <v>82</v>
      </c>
      <c r="C416">
        <v>1</v>
      </c>
      <c r="D416">
        <v>4</v>
      </c>
      <c r="E416" s="1" t="s">
        <v>84</v>
      </c>
      <c r="F416">
        <v>0.34</v>
      </c>
      <c r="G416">
        <v>0.3</v>
      </c>
      <c r="H416">
        <f t="shared" si="57"/>
        <v>3.3333333333333335</v>
      </c>
      <c r="I416" s="18"/>
      <c r="J416" t="s">
        <v>56</v>
      </c>
      <c r="K416" t="s">
        <v>86</v>
      </c>
      <c r="L416" s="9">
        <v>1</v>
      </c>
      <c r="M416">
        <f>F440</f>
        <v>0.15</v>
      </c>
      <c r="N416">
        <f>H440</f>
        <v>3.2258064516129035</v>
      </c>
      <c r="O416">
        <f t="shared" si="58"/>
        <v>1075.2688172043011</v>
      </c>
      <c r="P416">
        <f t="shared" si="59"/>
        <v>2.935847235787616</v>
      </c>
      <c r="Q416">
        <f t="shared" si="60"/>
        <v>0.5</v>
      </c>
      <c r="R416">
        <f t="shared" si="61"/>
        <v>1.5982809600340968</v>
      </c>
      <c r="S416">
        <v>1</v>
      </c>
      <c r="T416">
        <f t="shared" si="62"/>
        <v>2.8571428571428571E-2</v>
      </c>
      <c r="U416">
        <f t="shared" si="63"/>
        <v>1.2820512820512822</v>
      </c>
      <c r="V416">
        <f t="shared" si="64"/>
        <v>5.8161794778729945</v>
      </c>
    </row>
    <row r="417" spans="1:22">
      <c r="A417" t="s">
        <v>56</v>
      </c>
      <c r="B417" t="s">
        <v>82</v>
      </c>
      <c r="C417">
        <v>5</v>
      </c>
      <c r="D417">
        <v>1</v>
      </c>
      <c r="E417" s="1" t="s">
        <v>84</v>
      </c>
      <c r="F417">
        <v>0.1</v>
      </c>
      <c r="G417">
        <v>1.9</v>
      </c>
      <c r="H417">
        <f t="shared" si="57"/>
        <v>0.52631578947368418</v>
      </c>
      <c r="I417" s="18"/>
      <c r="J417" t="s">
        <v>56</v>
      </c>
      <c r="K417" s="1" t="s">
        <v>132</v>
      </c>
      <c r="L417" s="9">
        <v>3</v>
      </c>
      <c r="M417">
        <f>SUM(F441:F443)/3</f>
        <v>4.9999999999999996E-2</v>
      </c>
      <c r="N417">
        <f>SUM(H441:H443)/3</f>
        <v>5.8974358974358969</v>
      </c>
      <c r="O417">
        <f t="shared" si="58"/>
        <v>1965.8119658119656</v>
      </c>
      <c r="P417">
        <f t="shared" si="59"/>
        <v>5.367330972093769</v>
      </c>
      <c r="Q417">
        <f t="shared" si="60"/>
        <v>0.16666666666666666</v>
      </c>
      <c r="R417">
        <f t="shared" si="61"/>
        <v>0.53276032001136564</v>
      </c>
      <c r="S417">
        <v>3</v>
      </c>
      <c r="T417">
        <f t="shared" si="62"/>
        <v>8.5714285714285715E-2</v>
      </c>
      <c r="U417">
        <f t="shared" si="63"/>
        <v>3.8461538461538471</v>
      </c>
      <c r="V417">
        <f t="shared" si="64"/>
        <v>9.7462451382589812</v>
      </c>
    </row>
    <row r="418" spans="1:22">
      <c r="A418" t="s">
        <v>56</v>
      </c>
      <c r="B418" t="s">
        <v>82</v>
      </c>
      <c r="C418">
        <v>5</v>
      </c>
      <c r="D418">
        <v>1</v>
      </c>
      <c r="E418" s="1" t="s">
        <v>84</v>
      </c>
      <c r="F418">
        <v>0.9</v>
      </c>
      <c r="G418">
        <v>0.72</v>
      </c>
      <c r="H418">
        <f t="shared" si="57"/>
        <v>1.3888888888888888</v>
      </c>
      <c r="I418" s="18"/>
      <c r="J418" t="s">
        <v>56</v>
      </c>
      <c r="K418" t="s">
        <v>107</v>
      </c>
      <c r="L418" s="9">
        <v>2</v>
      </c>
      <c r="M418">
        <f>SUM(F444:F445)/2</f>
        <v>0.185</v>
      </c>
      <c r="N418">
        <f>SUM(H444:H445)/2</f>
        <v>4.166666666666667</v>
      </c>
      <c r="O418">
        <f t="shared" si="58"/>
        <v>1388.8888888888889</v>
      </c>
      <c r="P418">
        <f t="shared" si="59"/>
        <v>3.7921360128923371</v>
      </c>
      <c r="Q418">
        <f t="shared" si="60"/>
        <v>0.6166666666666667</v>
      </c>
      <c r="R418">
        <f t="shared" si="61"/>
        <v>1.9712131840420528</v>
      </c>
      <c r="S418">
        <v>2</v>
      </c>
      <c r="T418">
        <f t="shared" si="62"/>
        <v>5.7142857142857141E-2</v>
      </c>
      <c r="U418">
        <f t="shared" si="63"/>
        <v>2.5641025641025643</v>
      </c>
      <c r="V418">
        <f t="shared" si="64"/>
        <v>8.3274517610369543</v>
      </c>
    </row>
    <row r="419" spans="1:22">
      <c r="A419" t="s">
        <v>56</v>
      </c>
      <c r="B419" t="s">
        <v>82</v>
      </c>
      <c r="C419">
        <v>5</v>
      </c>
      <c r="D419">
        <v>1</v>
      </c>
      <c r="E419" s="1" t="s">
        <v>84</v>
      </c>
      <c r="F419">
        <v>7.0000000000000007E-2</v>
      </c>
      <c r="G419">
        <v>0.44</v>
      </c>
      <c r="H419">
        <f t="shared" si="57"/>
        <v>2.2727272727272729</v>
      </c>
      <c r="I419" s="18"/>
      <c r="J419" t="s">
        <v>56</v>
      </c>
      <c r="K419" t="s">
        <v>89</v>
      </c>
      <c r="L419" s="9">
        <v>6</v>
      </c>
      <c r="M419">
        <f>SUM(F446:F451)/6</f>
        <v>0.42499999999999999</v>
      </c>
      <c r="N419">
        <f>SUM(H446:H451)/6</f>
        <v>1.7830126220628717</v>
      </c>
      <c r="O419">
        <f t="shared" si="58"/>
        <v>594.33754068762391</v>
      </c>
      <c r="P419">
        <f t="shared" si="59"/>
        <v>1.6227423301358905</v>
      </c>
      <c r="Q419">
        <f t="shared" si="60"/>
        <v>1.4166666666666665</v>
      </c>
      <c r="R419">
        <f t="shared" si="61"/>
        <v>4.5284627200966074</v>
      </c>
      <c r="S419">
        <v>5</v>
      </c>
      <c r="T419">
        <f t="shared" si="62"/>
        <v>0.14285714285714285</v>
      </c>
      <c r="U419">
        <f t="shared" si="63"/>
        <v>6.4102564102564115</v>
      </c>
      <c r="V419">
        <f t="shared" si="64"/>
        <v>12.561461460488909</v>
      </c>
    </row>
    <row r="420" spans="1:22">
      <c r="A420" t="s">
        <v>56</v>
      </c>
      <c r="B420" t="s">
        <v>82</v>
      </c>
      <c r="C420">
        <v>5</v>
      </c>
      <c r="D420">
        <v>4</v>
      </c>
      <c r="E420" s="1" t="s">
        <v>84</v>
      </c>
      <c r="F420">
        <v>1.5</v>
      </c>
      <c r="G420">
        <v>1.5</v>
      </c>
      <c r="H420">
        <f t="shared" si="57"/>
        <v>0.66666666666666663</v>
      </c>
      <c r="I420" s="18"/>
      <c r="J420" t="s">
        <v>56</v>
      </c>
      <c r="K420" s="1" t="s">
        <v>90</v>
      </c>
      <c r="L420" s="9">
        <v>21</v>
      </c>
      <c r="M420">
        <f>SUM(F452:F472)/21</f>
        <v>0.35857142857142854</v>
      </c>
      <c r="N420">
        <f>SUM(H452:H472)/21</f>
        <v>1.6362868291481898</v>
      </c>
      <c r="O420">
        <f t="shared" si="58"/>
        <v>545.42894304939659</v>
      </c>
      <c r="P420">
        <f t="shared" si="59"/>
        <v>1.4892053309362228</v>
      </c>
      <c r="Q420">
        <f t="shared" si="60"/>
        <v>1.1952380952380952</v>
      </c>
      <c r="R420">
        <f t="shared" si="61"/>
        <v>3.8206525806529363</v>
      </c>
      <c r="S420">
        <v>14</v>
      </c>
      <c r="T420">
        <f t="shared" si="62"/>
        <v>0.4</v>
      </c>
      <c r="U420">
        <f t="shared" si="63"/>
        <v>17.948717948717952</v>
      </c>
      <c r="V420">
        <f t="shared" si="64"/>
        <v>23.258575860307111</v>
      </c>
    </row>
    <row r="421" spans="1:22">
      <c r="A421" t="s">
        <v>56</v>
      </c>
      <c r="B421" t="s">
        <v>82</v>
      </c>
      <c r="C421">
        <v>6</v>
      </c>
      <c r="D421">
        <v>4</v>
      </c>
      <c r="E421" s="1" t="s">
        <v>84</v>
      </c>
      <c r="F421">
        <v>0.35</v>
      </c>
      <c r="G421">
        <v>0.95</v>
      </c>
      <c r="H421">
        <f t="shared" si="57"/>
        <v>1.0526315789473684</v>
      </c>
      <c r="I421" s="18"/>
      <c r="J421" t="s">
        <v>56</v>
      </c>
      <c r="K421" s="1" t="s">
        <v>26</v>
      </c>
      <c r="L421" s="9">
        <v>2</v>
      </c>
      <c r="M421">
        <f>SUM(F473:F474)/2</f>
        <v>0.22500000000000001</v>
      </c>
      <c r="N421">
        <f>SUM(H473:H474)/2</f>
        <v>0.48119220755902681</v>
      </c>
      <c r="O421">
        <f t="shared" si="58"/>
        <v>160.39740251967558</v>
      </c>
      <c r="P421">
        <f t="shared" si="59"/>
        <v>0.43793911185785989</v>
      </c>
      <c r="Q421">
        <f t="shared" si="60"/>
        <v>0.75000000000000011</v>
      </c>
      <c r="R421">
        <f t="shared" si="61"/>
        <v>2.3974214400511458</v>
      </c>
      <c r="S421">
        <v>2</v>
      </c>
      <c r="T421">
        <f t="shared" si="62"/>
        <v>5.7142857142857141E-2</v>
      </c>
      <c r="U421">
        <f t="shared" si="63"/>
        <v>2.5641025641025643</v>
      </c>
      <c r="V421">
        <f t="shared" si="64"/>
        <v>5.39946311601157</v>
      </c>
    </row>
    <row r="422" spans="1:22">
      <c r="A422" t="s">
        <v>56</v>
      </c>
      <c r="B422" t="s">
        <v>82</v>
      </c>
      <c r="C422">
        <v>6</v>
      </c>
      <c r="D422">
        <v>5</v>
      </c>
      <c r="E422" s="1" t="s">
        <v>84</v>
      </c>
      <c r="F422">
        <v>0.08</v>
      </c>
      <c r="G422">
        <v>1.25</v>
      </c>
      <c r="H422">
        <f t="shared" si="57"/>
        <v>0.8</v>
      </c>
      <c r="I422" s="18"/>
      <c r="J422" t="s">
        <v>56</v>
      </c>
      <c r="K422" s="1" t="s">
        <v>30</v>
      </c>
      <c r="L422" s="9">
        <v>1</v>
      </c>
      <c r="M422">
        <f>F475</f>
        <v>0.5</v>
      </c>
      <c r="N422">
        <f>H475</f>
        <v>0.45248868778280543</v>
      </c>
      <c r="O422">
        <f t="shared" si="58"/>
        <v>150.82956259426848</v>
      </c>
      <c r="P422">
        <f t="shared" si="59"/>
        <v>0.41181567560821764</v>
      </c>
      <c r="Q422">
        <f t="shared" si="60"/>
        <v>1.6666666666666667</v>
      </c>
      <c r="R422">
        <f t="shared" si="61"/>
        <v>5.3276032001136562</v>
      </c>
      <c r="S422">
        <v>1</v>
      </c>
      <c r="T422">
        <f t="shared" si="62"/>
        <v>2.8571428571428571E-2</v>
      </c>
      <c r="U422">
        <f t="shared" si="63"/>
        <v>1.2820512820512822</v>
      </c>
      <c r="V422">
        <f t="shared" si="64"/>
        <v>7.0214701577731553</v>
      </c>
    </row>
    <row r="423" spans="1:22">
      <c r="A423" t="s">
        <v>56</v>
      </c>
      <c r="B423" t="s">
        <v>82</v>
      </c>
      <c r="C423">
        <v>6</v>
      </c>
      <c r="D423">
        <v>5</v>
      </c>
      <c r="E423" s="1" t="s">
        <v>84</v>
      </c>
      <c r="F423">
        <v>0.3</v>
      </c>
      <c r="G423">
        <v>0.89</v>
      </c>
      <c r="H423">
        <f t="shared" si="57"/>
        <v>1.1235955056179776</v>
      </c>
      <c r="I423" s="18"/>
      <c r="J423" t="s">
        <v>56</v>
      </c>
      <c r="K423" s="1" t="s">
        <v>58</v>
      </c>
      <c r="L423" s="9">
        <v>1</v>
      </c>
      <c r="M423">
        <f>F476</f>
        <v>0.5</v>
      </c>
      <c r="N423">
        <f>H476</f>
        <v>1.25</v>
      </c>
      <c r="O423">
        <f t="shared" si="58"/>
        <v>416.66666666666663</v>
      </c>
      <c r="P423">
        <f t="shared" si="59"/>
        <v>1.1376408038677011</v>
      </c>
      <c r="Q423">
        <f t="shared" si="60"/>
        <v>1.6666666666666667</v>
      </c>
      <c r="R423">
        <f t="shared" si="61"/>
        <v>5.3276032001136562</v>
      </c>
      <c r="S423">
        <v>1</v>
      </c>
      <c r="T423">
        <f t="shared" si="62"/>
        <v>2.8571428571428571E-2</v>
      </c>
      <c r="U423">
        <f t="shared" si="63"/>
        <v>1.2820512820512822</v>
      </c>
      <c r="V423">
        <f t="shared" si="64"/>
        <v>7.7472952860326387</v>
      </c>
    </row>
    <row r="424" spans="1:22">
      <c r="A424" t="s">
        <v>56</v>
      </c>
      <c r="B424" t="s">
        <v>82</v>
      </c>
      <c r="C424">
        <v>7</v>
      </c>
      <c r="D424">
        <v>1</v>
      </c>
      <c r="E424" s="1" t="s">
        <v>84</v>
      </c>
      <c r="F424">
        <v>0.65</v>
      </c>
      <c r="G424">
        <v>1.2</v>
      </c>
      <c r="H424">
        <f t="shared" si="57"/>
        <v>0.83333333333333337</v>
      </c>
      <c r="I424" s="18"/>
      <c r="J424" t="s">
        <v>56</v>
      </c>
      <c r="K424" t="s">
        <v>92</v>
      </c>
      <c r="L424" s="9">
        <v>1</v>
      </c>
      <c r="M424">
        <f>F477</f>
        <v>0.41</v>
      </c>
      <c r="N424">
        <f>H477</f>
        <v>0.75757575757575757</v>
      </c>
      <c r="O424">
        <f t="shared" si="58"/>
        <v>252.52525252525251</v>
      </c>
      <c r="P424">
        <f t="shared" si="59"/>
        <v>0.68947927507133411</v>
      </c>
      <c r="Q424">
        <f t="shared" si="60"/>
        <v>1.3666666666666665</v>
      </c>
      <c r="R424">
        <f t="shared" si="61"/>
        <v>4.3686346240931977</v>
      </c>
      <c r="S424">
        <v>1</v>
      </c>
      <c r="T424">
        <f t="shared" si="62"/>
        <v>2.8571428571428571E-2</v>
      </c>
      <c r="U424">
        <f t="shared" si="63"/>
        <v>1.2820512820512822</v>
      </c>
      <c r="V424">
        <f t="shared" si="64"/>
        <v>6.3401651812158137</v>
      </c>
    </row>
    <row r="425" spans="1:22">
      <c r="A425" t="s">
        <v>56</v>
      </c>
      <c r="B425" t="s">
        <v>82</v>
      </c>
      <c r="C425">
        <v>7</v>
      </c>
      <c r="D425">
        <v>1</v>
      </c>
      <c r="E425" s="1" t="s">
        <v>84</v>
      </c>
      <c r="F425">
        <v>0.6</v>
      </c>
      <c r="G425">
        <v>1.3</v>
      </c>
      <c r="H425">
        <f t="shared" si="57"/>
        <v>0.76923076923076916</v>
      </c>
      <c r="I425" s="18"/>
      <c r="J425" t="s">
        <v>56</v>
      </c>
      <c r="K425" s="1" t="s">
        <v>93</v>
      </c>
      <c r="L425" s="9">
        <v>4</v>
      </c>
      <c r="M425">
        <f>SUM(F478:F481)/4</f>
        <v>0.34</v>
      </c>
      <c r="N425">
        <f>SUM(H478:H481)/4</f>
        <v>2.6609932590922547</v>
      </c>
      <c r="O425">
        <f t="shared" si="58"/>
        <v>886.99775303075148</v>
      </c>
      <c r="P425">
        <f t="shared" si="59"/>
        <v>2.4218036082881969</v>
      </c>
      <c r="Q425">
        <f t="shared" si="60"/>
        <v>1.1333333333333333</v>
      </c>
      <c r="R425">
        <f t="shared" si="61"/>
        <v>3.6227701760772861</v>
      </c>
      <c r="S425">
        <v>3</v>
      </c>
      <c r="T425">
        <f t="shared" si="62"/>
        <v>8.5714285714285715E-2</v>
      </c>
      <c r="U425">
        <f t="shared" si="63"/>
        <v>3.8461538461538471</v>
      </c>
      <c r="V425">
        <f t="shared" si="64"/>
        <v>9.890727630519331</v>
      </c>
    </row>
    <row r="426" spans="1:22">
      <c r="A426" t="s">
        <v>56</v>
      </c>
      <c r="B426" t="s">
        <v>82</v>
      </c>
      <c r="C426">
        <v>7</v>
      </c>
      <c r="D426">
        <v>2</v>
      </c>
      <c r="E426" s="1" t="s">
        <v>84</v>
      </c>
      <c r="F426">
        <v>0.03</v>
      </c>
      <c r="G426">
        <v>0.61</v>
      </c>
      <c r="H426">
        <f t="shared" si="57"/>
        <v>1.639344262295082</v>
      </c>
      <c r="I426" s="18"/>
      <c r="J426" t="s">
        <v>56</v>
      </c>
      <c r="K426" t="s">
        <v>46</v>
      </c>
      <c r="L426" s="9">
        <v>7</v>
      </c>
      <c r="M426">
        <f>SUM(F482:F488)/7</f>
        <v>0.57571428571428573</v>
      </c>
      <c r="N426">
        <f>SUM(H482:H488)/7</f>
        <v>1.1962247752834743</v>
      </c>
      <c r="O426">
        <f t="shared" si="58"/>
        <v>398.74159176115808</v>
      </c>
      <c r="P426">
        <f t="shared" si="59"/>
        <v>1.0886992919679614</v>
      </c>
      <c r="Q426">
        <f t="shared" si="60"/>
        <v>1.9190476190476191</v>
      </c>
      <c r="R426">
        <f t="shared" si="61"/>
        <v>6.1343545418451528</v>
      </c>
      <c r="S426">
        <v>6</v>
      </c>
      <c r="T426">
        <f t="shared" si="62"/>
        <v>0.17142857142857143</v>
      </c>
      <c r="U426">
        <f t="shared" si="63"/>
        <v>7.6923076923076943</v>
      </c>
      <c r="V426">
        <f t="shared" si="64"/>
        <v>14.915361526120808</v>
      </c>
    </row>
    <row r="427" spans="1:22">
      <c r="A427" t="s">
        <v>56</v>
      </c>
      <c r="B427" t="s">
        <v>82</v>
      </c>
      <c r="C427">
        <v>7</v>
      </c>
      <c r="D427">
        <v>2</v>
      </c>
      <c r="E427" s="1" t="s">
        <v>84</v>
      </c>
      <c r="F427">
        <v>0.25</v>
      </c>
      <c r="G427">
        <v>0.22</v>
      </c>
      <c r="H427">
        <f t="shared" si="57"/>
        <v>4.5454545454545459</v>
      </c>
      <c r="I427" s="18"/>
      <c r="J427" t="s">
        <v>56</v>
      </c>
      <c r="K427" s="1" t="s">
        <v>133</v>
      </c>
      <c r="L427" s="9">
        <v>2</v>
      </c>
      <c r="M427">
        <f>SUM(F489:F490)/2</f>
        <v>0.01</v>
      </c>
      <c r="N427">
        <f>SUM(H489:H490)/2</f>
        <v>3.8333333333333335</v>
      </c>
      <c r="O427">
        <f t="shared" si="58"/>
        <v>1277.7777777777778</v>
      </c>
      <c r="P427">
        <f t="shared" si="59"/>
        <v>3.4887651318609505</v>
      </c>
      <c r="Q427">
        <f t="shared" si="60"/>
        <v>3.3333333333333333E-2</v>
      </c>
      <c r="R427">
        <f t="shared" si="61"/>
        <v>0.10655206400227313</v>
      </c>
      <c r="S427">
        <v>2</v>
      </c>
      <c r="T427">
        <f t="shared" si="62"/>
        <v>5.7142857142857141E-2</v>
      </c>
      <c r="U427">
        <f t="shared" si="63"/>
        <v>2.5641025641025643</v>
      </c>
      <c r="V427">
        <f t="shared" si="64"/>
        <v>6.1594197599657878</v>
      </c>
    </row>
    <row r="428" spans="1:22">
      <c r="A428" t="s">
        <v>56</v>
      </c>
      <c r="B428" t="s">
        <v>82</v>
      </c>
      <c r="C428">
        <v>7</v>
      </c>
      <c r="D428">
        <v>2</v>
      </c>
      <c r="E428" s="1" t="s">
        <v>84</v>
      </c>
      <c r="F428">
        <v>0.14000000000000001</v>
      </c>
      <c r="G428">
        <v>0.52</v>
      </c>
      <c r="H428">
        <f t="shared" si="57"/>
        <v>1.9230769230769229</v>
      </c>
      <c r="I428" s="18"/>
      <c r="J428" t="s">
        <v>56</v>
      </c>
      <c r="K428" t="s">
        <v>112</v>
      </c>
      <c r="L428" s="9">
        <v>1</v>
      </c>
      <c r="M428">
        <f>F491</f>
        <v>0.17</v>
      </c>
      <c r="N428">
        <f>H491</f>
        <v>3.3333333333333335</v>
      </c>
      <c r="O428">
        <f t="shared" ref="O428:O436" si="65">10000/30*N428</f>
        <v>1111.1111111111111</v>
      </c>
      <c r="P428">
        <f t="shared" ref="P428:P437" si="66">O428/$O$437*100</f>
        <v>3.0337088103138696</v>
      </c>
      <c r="Q428">
        <f t="shared" ref="Q428:Q436" si="67">M428/30*100</f>
        <v>0.56666666666666665</v>
      </c>
      <c r="R428">
        <f t="shared" ref="R428:R437" si="68">Q428/$Q$437*100</f>
        <v>1.8113850880386431</v>
      </c>
      <c r="S428">
        <v>1</v>
      </c>
      <c r="T428">
        <f t="shared" ref="T428:T436" si="69">S428/35</f>
        <v>2.8571428571428571E-2</v>
      </c>
      <c r="U428">
        <f t="shared" ref="U428:U437" si="70">T428/$T$437*100</f>
        <v>1.2820512820512822</v>
      </c>
      <c r="V428">
        <f t="shared" ref="V428:V437" si="71">U428+R428+P428</f>
        <v>6.1271451804037955</v>
      </c>
    </row>
    <row r="429" spans="1:22">
      <c r="A429" t="s">
        <v>56</v>
      </c>
      <c r="B429" t="s">
        <v>82</v>
      </c>
      <c r="C429">
        <v>7</v>
      </c>
      <c r="D429">
        <v>3</v>
      </c>
      <c r="E429" s="1" t="s">
        <v>84</v>
      </c>
      <c r="F429">
        <v>0.01</v>
      </c>
      <c r="G429">
        <v>0.64</v>
      </c>
      <c r="H429">
        <f t="shared" si="57"/>
        <v>1.5625</v>
      </c>
      <c r="I429" s="18"/>
      <c r="J429" t="s">
        <v>56</v>
      </c>
      <c r="K429" t="s">
        <v>113</v>
      </c>
      <c r="L429" s="9">
        <v>1</v>
      </c>
      <c r="M429">
        <f>F492</f>
        <v>0.01</v>
      </c>
      <c r="N429">
        <f>H492</f>
        <v>50</v>
      </c>
      <c r="O429">
        <f t="shared" si="65"/>
        <v>16666.666666666664</v>
      </c>
      <c r="P429">
        <f t="shared" si="66"/>
        <v>45.505632154708039</v>
      </c>
      <c r="Q429">
        <f t="shared" si="67"/>
        <v>3.3333333333333333E-2</v>
      </c>
      <c r="R429">
        <f t="shared" si="68"/>
        <v>0.10655206400227313</v>
      </c>
      <c r="S429">
        <v>1</v>
      </c>
      <c r="T429">
        <f t="shared" si="69"/>
        <v>2.8571428571428571E-2</v>
      </c>
      <c r="U429">
        <f t="shared" si="70"/>
        <v>1.2820512820512822</v>
      </c>
      <c r="V429">
        <f t="shared" si="71"/>
        <v>46.894235500761596</v>
      </c>
    </row>
    <row r="430" spans="1:22">
      <c r="A430" t="s">
        <v>56</v>
      </c>
      <c r="B430" t="s">
        <v>82</v>
      </c>
      <c r="C430">
        <v>7</v>
      </c>
      <c r="D430">
        <v>3</v>
      </c>
      <c r="E430" s="1" t="s">
        <v>84</v>
      </c>
      <c r="F430">
        <v>0.05</v>
      </c>
      <c r="G430">
        <v>1.1000000000000001</v>
      </c>
      <c r="H430">
        <f t="shared" si="57"/>
        <v>0.90909090909090906</v>
      </c>
      <c r="I430" s="18"/>
      <c r="J430" t="s">
        <v>56</v>
      </c>
      <c r="K430" t="s">
        <v>100</v>
      </c>
      <c r="L430" s="9">
        <v>1</v>
      </c>
      <c r="M430">
        <f>F493</f>
        <v>1.25</v>
      </c>
      <c r="N430">
        <f>H493</f>
        <v>0.58823529411764708</v>
      </c>
      <c r="O430">
        <f t="shared" si="65"/>
        <v>196.07843137254901</v>
      </c>
      <c r="P430">
        <f t="shared" si="66"/>
        <v>0.53536037829068295</v>
      </c>
      <c r="Q430">
        <f t="shared" si="67"/>
        <v>4.1666666666666661</v>
      </c>
      <c r="R430">
        <f t="shared" si="68"/>
        <v>13.319008000284139</v>
      </c>
      <c r="S430">
        <v>1</v>
      </c>
      <c r="T430">
        <f t="shared" si="69"/>
        <v>2.8571428571428571E-2</v>
      </c>
      <c r="U430">
        <f t="shared" si="70"/>
        <v>1.2820512820512822</v>
      </c>
      <c r="V430">
        <f t="shared" si="71"/>
        <v>15.136419660626105</v>
      </c>
    </row>
    <row r="431" spans="1:22">
      <c r="A431" t="s">
        <v>56</v>
      </c>
      <c r="B431" t="s">
        <v>82</v>
      </c>
      <c r="C431">
        <v>7</v>
      </c>
      <c r="D431">
        <v>3</v>
      </c>
      <c r="E431" s="1" t="s">
        <v>84</v>
      </c>
      <c r="F431">
        <v>0.05</v>
      </c>
      <c r="G431">
        <v>0.91</v>
      </c>
      <c r="H431">
        <f t="shared" si="57"/>
        <v>1.0989010989010988</v>
      </c>
      <c r="I431" s="18"/>
      <c r="J431" t="s">
        <v>56</v>
      </c>
      <c r="K431" t="s">
        <v>114</v>
      </c>
      <c r="L431" s="9">
        <v>3</v>
      </c>
      <c r="M431">
        <f>SUM(F494:F496)/3</f>
        <v>0.82333333333333325</v>
      </c>
      <c r="N431">
        <f>SUM(H494:H496)/3</f>
        <v>0.68139097744360899</v>
      </c>
      <c r="O431">
        <f t="shared" si="65"/>
        <v>227.13032581453632</v>
      </c>
      <c r="P431">
        <f t="shared" si="66"/>
        <v>0.62014254346171682</v>
      </c>
      <c r="Q431">
        <f t="shared" si="67"/>
        <v>2.744444444444444</v>
      </c>
      <c r="R431">
        <f t="shared" si="68"/>
        <v>8.7727866028538184</v>
      </c>
      <c r="S431">
        <v>3</v>
      </c>
      <c r="T431">
        <f t="shared" si="69"/>
        <v>8.5714285714285715E-2</v>
      </c>
      <c r="U431">
        <f t="shared" si="70"/>
        <v>3.8461538461538471</v>
      </c>
      <c r="V431">
        <f t="shared" si="71"/>
        <v>13.239082992469381</v>
      </c>
    </row>
    <row r="432" spans="1:22">
      <c r="A432" t="s">
        <v>56</v>
      </c>
      <c r="B432" t="s">
        <v>82</v>
      </c>
      <c r="C432">
        <v>4</v>
      </c>
      <c r="D432">
        <v>4</v>
      </c>
      <c r="E432" s="1" t="s">
        <v>48</v>
      </c>
      <c r="F432">
        <v>0.5</v>
      </c>
      <c r="G432">
        <v>2.5</v>
      </c>
      <c r="H432">
        <f t="shared" si="57"/>
        <v>0.4</v>
      </c>
      <c r="I432" s="18"/>
      <c r="J432" t="s">
        <v>56</v>
      </c>
      <c r="K432" t="s">
        <v>115</v>
      </c>
      <c r="L432" s="9">
        <v>1</v>
      </c>
      <c r="M432">
        <f>F497</f>
        <v>0.28999999999999998</v>
      </c>
      <c r="N432">
        <f>H497</f>
        <v>2.2727272727272729</v>
      </c>
      <c r="O432">
        <f t="shared" si="65"/>
        <v>757.57575757575762</v>
      </c>
      <c r="P432">
        <f t="shared" si="66"/>
        <v>2.0684378252140023</v>
      </c>
      <c r="Q432">
        <f t="shared" si="67"/>
        <v>0.96666666666666656</v>
      </c>
      <c r="R432">
        <f t="shared" si="68"/>
        <v>3.0900098560659206</v>
      </c>
      <c r="S432">
        <v>1</v>
      </c>
      <c r="T432">
        <f t="shared" si="69"/>
        <v>2.8571428571428571E-2</v>
      </c>
      <c r="U432">
        <f t="shared" si="70"/>
        <v>1.2820512820512822</v>
      </c>
      <c r="V432">
        <f t="shared" si="71"/>
        <v>6.4404989633312049</v>
      </c>
    </row>
    <row r="433" spans="1:22">
      <c r="A433" t="s">
        <v>56</v>
      </c>
      <c r="B433" t="s">
        <v>82</v>
      </c>
      <c r="C433">
        <v>7</v>
      </c>
      <c r="D433">
        <v>1</v>
      </c>
      <c r="E433" s="1" t="s">
        <v>48</v>
      </c>
      <c r="F433">
        <v>0.63</v>
      </c>
      <c r="G433">
        <v>0.98</v>
      </c>
      <c r="H433">
        <f t="shared" si="57"/>
        <v>1.0204081632653061</v>
      </c>
      <c r="I433" s="18"/>
      <c r="J433" t="s">
        <v>56</v>
      </c>
      <c r="K433" s="1" t="s">
        <v>130</v>
      </c>
      <c r="L433" s="9">
        <v>1</v>
      </c>
      <c r="M433">
        <f>F498</f>
        <v>0.02</v>
      </c>
      <c r="N433">
        <f>H498</f>
        <v>8.3333333333333339</v>
      </c>
      <c r="O433">
        <f t="shared" si="65"/>
        <v>2777.7777777777778</v>
      </c>
      <c r="P433">
        <f t="shared" si="66"/>
        <v>7.5842720257846743</v>
      </c>
      <c r="Q433">
        <f t="shared" si="67"/>
        <v>6.6666666666666666E-2</v>
      </c>
      <c r="R433">
        <f t="shared" si="68"/>
        <v>0.21310412800454626</v>
      </c>
      <c r="S433">
        <v>1</v>
      </c>
      <c r="T433">
        <f t="shared" si="69"/>
        <v>2.8571428571428571E-2</v>
      </c>
      <c r="U433">
        <f t="shared" si="70"/>
        <v>1.2820512820512822</v>
      </c>
      <c r="V433">
        <f t="shared" si="71"/>
        <v>9.0794274358405023</v>
      </c>
    </row>
    <row r="434" spans="1:22">
      <c r="A434" t="s">
        <v>56</v>
      </c>
      <c r="B434" t="s">
        <v>82</v>
      </c>
      <c r="C434">
        <v>7</v>
      </c>
      <c r="D434">
        <v>2</v>
      </c>
      <c r="E434" s="1" t="s">
        <v>48</v>
      </c>
      <c r="F434">
        <v>0.6</v>
      </c>
      <c r="G434">
        <v>1.28</v>
      </c>
      <c r="H434">
        <f t="shared" si="57"/>
        <v>0.78125</v>
      </c>
      <c r="I434" s="18"/>
      <c r="J434" t="s">
        <v>56</v>
      </c>
      <c r="K434" s="1" t="s">
        <v>40</v>
      </c>
      <c r="L434" s="9">
        <v>2</v>
      </c>
      <c r="M434">
        <f>SUM(F499:F500)/2</f>
        <v>0.21000000000000002</v>
      </c>
      <c r="N434">
        <f>SUM(H499:H500)/2</f>
        <v>1.948051948051948</v>
      </c>
      <c r="O434">
        <f t="shared" si="65"/>
        <v>649.35064935064929</v>
      </c>
      <c r="P434">
        <f t="shared" si="66"/>
        <v>1.7729467073262875</v>
      </c>
      <c r="Q434">
        <f t="shared" si="67"/>
        <v>0.70000000000000007</v>
      </c>
      <c r="R434">
        <f t="shared" si="68"/>
        <v>2.237593344047736</v>
      </c>
      <c r="S434">
        <v>1</v>
      </c>
      <c r="T434">
        <f t="shared" si="69"/>
        <v>2.8571428571428571E-2</v>
      </c>
      <c r="U434">
        <f t="shared" si="70"/>
        <v>1.2820512820512822</v>
      </c>
      <c r="V434">
        <f t="shared" si="71"/>
        <v>5.2925913334253059</v>
      </c>
    </row>
    <row r="435" spans="1:22">
      <c r="A435" t="s">
        <v>56</v>
      </c>
      <c r="B435" t="s">
        <v>82</v>
      </c>
      <c r="C435">
        <v>7</v>
      </c>
      <c r="D435">
        <v>3</v>
      </c>
      <c r="E435" s="1" t="s">
        <v>48</v>
      </c>
      <c r="F435">
        <v>1.55</v>
      </c>
      <c r="G435">
        <v>3.2</v>
      </c>
      <c r="H435">
        <f t="shared" si="57"/>
        <v>0.3125</v>
      </c>
      <c r="I435" s="18"/>
      <c r="J435" t="s">
        <v>56</v>
      </c>
      <c r="K435" s="1" t="s">
        <v>34</v>
      </c>
      <c r="L435" s="9">
        <v>1</v>
      </c>
      <c r="M435">
        <f>F501</f>
        <v>0.25</v>
      </c>
      <c r="N435">
        <f>H501</f>
        <v>1.4285714285714286</v>
      </c>
      <c r="O435">
        <f t="shared" si="65"/>
        <v>476.19047619047615</v>
      </c>
      <c r="P435">
        <f t="shared" si="66"/>
        <v>1.3001609187059442</v>
      </c>
      <c r="Q435">
        <f t="shared" si="67"/>
        <v>0.83333333333333337</v>
      </c>
      <c r="R435">
        <f t="shared" si="68"/>
        <v>2.6638016000568281</v>
      </c>
      <c r="S435">
        <v>1</v>
      </c>
      <c r="T435">
        <f t="shared" si="69"/>
        <v>2.8571428571428571E-2</v>
      </c>
      <c r="U435">
        <f t="shared" si="70"/>
        <v>1.2820512820512822</v>
      </c>
      <c r="V435">
        <f t="shared" si="71"/>
        <v>5.2460138008140547</v>
      </c>
    </row>
    <row r="436" spans="1:22">
      <c r="A436" t="s">
        <v>56</v>
      </c>
      <c r="B436" t="s">
        <v>82</v>
      </c>
      <c r="C436">
        <v>7</v>
      </c>
      <c r="D436">
        <v>4</v>
      </c>
      <c r="E436" s="1" t="s">
        <v>48</v>
      </c>
      <c r="F436">
        <v>0.45</v>
      </c>
      <c r="G436">
        <v>2.6</v>
      </c>
      <c r="H436">
        <f t="shared" si="57"/>
        <v>0.38461538461538458</v>
      </c>
      <c r="I436" s="18"/>
      <c r="J436" t="s">
        <v>56</v>
      </c>
      <c r="K436" s="1" t="s">
        <v>41</v>
      </c>
      <c r="L436" s="19">
        <v>10</v>
      </c>
      <c r="M436">
        <f>SUM(F502:F511)/10</f>
        <v>0.57300000000000006</v>
      </c>
      <c r="N436">
        <f>SUM(H502:H511)/10</f>
        <v>1.2664821820756522</v>
      </c>
      <c r="O436">
        <f t="shared" si="65"/>
        <v>422.16072735855073</v>
      </c>
      <c r="P436">
        <f t="shared" si="66"/>
        <v>1.1526414461605321</v>
      </c>
      <c r="Q436">
        <f t="shared" si="67"/>
        <v>1.9100000000000001</v>
      </c>
      <c r="R436">
        <f t="shared" si="68"/>
        <v>6.1054332673302509</v>
      </c>
      <c r="S436">
        <v>7</v>
      </c>
      <c r="T436">
        <f t="shared" si="69"/>
        <v>0.2</v>
      </c>
      <c r="U436">
        <f t="shared" si="70"/>
        <v>8.9743589743589762</v>
      </c>
      <c r="V436">
        <f t="shared" si="71"/>
        <v>16.23243368784976</v>
      </c>
    </row>
    <row r="437" spans="1:22">
      <c r="A437" t="s">
        <v>56</v>
      </c>
      <c r="B437" t="s">
        <v>82</v>
      </c>
      <c r="C437">
        <v>7</v>
      </c>
      <c r="D437">
        <v>4</v>
      </c>
      <c r="E437" s="1" t="s">
        <v>48</v>
      </c>
      <c r="F437">
        <v>0.5</v>
      </c>
      <c r="G437">
        <v>1.3</v>
      </c>
      <c r="H437">
        <f t="shared" si="57"/>
        <v>0.76923076923076916</v>
      </c>
      <c r="I437" s="18"/>
      <c r="K437" s="3" t="s">
        <v>154</v>
      </c>
      <c r="L437" s="19">
        <f>SUM(L411:L436)</f>
        <v>102</v>
      </c>
      <c r="M437">
        <f>SUM(M411:M436)</f>
        <v>9.3850833333333323</v>
      </c>
      <c r="O437">
        <f>SUM(O411:O436)</f>
        <v>36625.502992693444</v>
      </c>
      <c r="P437">
        <f t="shared" si="66"/>
        <v>100</v>
      </c>
      <c r="Q437">
        <f>SUM(Q411:Q436)</f>
        <v>31.283611111111107</v>
      </c>
      <c r="R437">
        <f t="shared" si="68"/>
        <v>100</v>
      </c>
      <c r="T437">
        <f>SUM(T411:T436)</f>
        <v>2.2285714285714282</v>
      </c>
      <c r="U437">
        <f t="shared" si="70"/>
        <v>100</v>
      </c>
      <c r="V437">
        <f t="shared" si="71"/>
        <v>300</v>
      </c>
    </row>
    <row r="438" spans="1:22">
      <c r="A438" t="s">
        <v>56</v>
      </c>
      <c r="B438" t="s">
        <v>82</v>
      </c>
      <c r="C438">
        <v>7</v>
      </c>
      <c r="D438">
        <v>5</v>
      </c>
      <c r="E438" s="1" t="s">
        <v>48</v>
      </c>
      <c r="F438">
        <v>0.5</v>
      </c>
      <c r="G438">
        <v>1.1200000000000001</v>
      </c>
      <c r="H438">
        <f t="shared" si="57"/>
        <v>0.89285714285714279</v>
      </c>
      <c r="I438" s="18"/>
    </row>
    <row r="439" spans="1:22">
      <c r="A439" t="s">
        <v>56</v>
      </c>
      <c r="B439" t="s">
        <v>82</v>
      </c>
      <c r="C439">
        <v>3</v>
      </c>
      <c r="D439">
        <v>1</v>
      </c>
      <c r="E439" s="1" t="s">
        <v>104</v>
      </c>
      <c r="F439">
        <v>0.04</v>
      </c>
      <c r="G439">
        <v>0.13</v>
      </c>
      <c r="H439">
        <f t="shared" si="57"/>
        <v>7.6923076923076916</v>
      </c>
      <c r="I439" s="18"/>
    </row>
    <row r="440" spans="1:22">
      <c r="A440" t="s">
        <v>56</v>
      </c>
      <c r="B440" t="s">
        <v>82</v>
      </c>
      <c r="C440">
        <v>7</v>
      </c>
      <c r="D440">
        <v>2</v>
      </c>
      <c r="E440" t="s">
        <v>86</v>
      </c>
      <c r="F440">
        <v>0.15</v>
      </c>
      <c r="G440">
        <v>0.31</v>
      </c>
      <c r="H440">
        <f t="shared" si="57"/>
        <v>3.2258064516129035</v>
      </c>
      <c r="I440" s="18"/>
    </row>
    <row r="441" spans="1:22">
      <c r="A441" t="s">
        <v>56</v>
      </c>
      <c r="B441" t="s">
        <v>82</v>
      </c>
      <c r="C441">
        <v>4</v>
      </c>
      <c r="D441">
        <v>2</v>
      </c>
      <c r="E441" s="1" t="s">
        <v>132</v>
      </c>
      <c r="F441">
        <v>0.08</v>
      </c>
      <c r="G441">
        <v>0.15</v>
      </c>
      <c r="H441">
        <f t="shared" si="57"/>
        <v>6.666666666666667</v>
      </c>
      <c r="I441" s="18"/>
    </row>
    <row r="442" spans="1:22">
      <c r="A442" t="s">
        <v>56</v>
      </c>
      <c r="B442" t="s">
        <v>82</v>
      </c>
      <c r="C442">
        <v>4</v>
      </c>
      <c r="D442">
        <v>3</v>
      </c>
      <c r="E442" s="1" t="s">
        <v>132</v>
      </c>
      <c r="F442">
        <v>0.03</v>
      </c>
      <c r="G442">
        <v>0.13</v>
      </c>
      <c r="H442">
        <f t="shared" si="57"/>
        <v>7.6923076923076916</v>
      </c>
      <c r="I442" s="18"/>
    </row>
    <row r="443" spans="1:22">
      <c r="A443" t="s">
        <v>56</v>
      </c>
      <c r="B443" t="s">
        <v>82</v>
      </c>
      <c r="C443">
        <v>4</v>
      </c>
      <c r="D443">
        <v>4</v>
      </c>
      <c r="E443" s="1" t="s">
        <v>132</v>
      </c>
      <c r="F443">
        <v>0.04</v>
      </c>
      <c r="G443">
        <v>0.3</v>
      </c>
      <c r="H443">
        <f t="shared" si="57"/>
        <v>3.3333333333333335</v>
      </c>
      <c r="I443" s="18"/>
    </row>
    <row r="444" spans="1:22">
      <c r="A444" t="s">
        <v>56</v>
      </c>
      <c r="B444" t="s">
        <v>82</v>
      </c>
      <c r="C444">
        <v>1</v>
      </c>
      <c r="D444">
        <v>2</v>
      </c>
      <c r="E444" s="1" t="s">
        <v>107</v>
      </c>
      <c r="F444">
        <v>0.3</v>
      </c>
      <c r="G444">
        <v>0.6</v>
      </c>
      <c r="H444">
        <f t="shared" si="57"/>
        <v>1.6666666666666667</v>
      </c>
      <c r="I444" s="18"/>
    </row>
    <row r="445" spans="1:22">
      <c r="A445" t="s">
        <v>56</v>
      </c>
      <c r="B445" t="s">
        <v>82</v>
      </c>
      <c r="C445">
        <v>2</v>
      </c>
      <c r="D445">
        <v>4</v>
      </c>
      <c r="E445" t="s">
        <v>107</v>
      </c>
      <c r="F445">
        <v>7.0000000000000007E-2</v>
      </c>
      <c r="G445">
        <v>0.15</v>
      </c>
      <c r="H445">
        <f t="shared" si="57"/>
        <v>6.666666666666667</v>
      </c>
      <c r="I445" s="18"/>
      <c r="K445" s="1"/>
      <c r="L445" s="19"/>
    </row>
    <row r="446" spans="1:22">
      <c r="A446" t="s">
        <v>56</v>
      </c>
      <c r="B446" t="s">
        <v>82</v>
      </c>
      <c r="C446">
        <v>1</v>
      </c>
      <c r="D446">
        <v>4</v>
      </c>
      <c r="E446" t="s">
        <v>89</v>
      </c>
      <c r="F446">
        <v>0.2</v>
      </c>
      <c r="G446">
        <v>0.4</v>
      </c>
      <c r="H446">
        <f t="shared" si="57"/>
        <v>2.5</v>
      </c>
      <c r="I446" s="18"/>
    </row>
    <row r="447" spans="1:22">
      <c r="A447" t="s">
        <v>56</v>
      </c>
      <c r="B447" t="s">
        <v>82</v>
      </c>
      <c r="C447">
        <v>1</v>
      </c>
      <c r="D447">
        <v>5</v>
      </c>
      <c r="E447" t="s">
        <v>89</v>
      </c>
      <c r="F447">
        <v>0.35</v>
      </c>
      <c r="G447">
        <v>0.32</v>
      </c>
      <c r="H447">
        <f t="shared" si="57"/>
        <v>3.125</v>
      </c>
      <c r="I447" s="18"/>
    </row>
    <row r="448" spans="1:22">
      <c r="A448" t="s">
        <v>56</v>
      </c>
      <c r="B448" t="s">
        <v>82</v>
      </c>
      <c r="C448">
        <v>5</v>
      </c>
      <c r="D448">
        <v>4</v>
      </c>
      <c r="E448" t="s">
        <v>89</v>
      </c>
      <c r="F448">
        <v>0.4</v>
      </c>
      <c r="G448">
        <v>0.9</v>
      </c>
      <c r="H448">
        <f t="shared" si="57"/>
        <v>1.1111111111111112</v>
      </c>
      <c r="I448" s="18"/>
    </row>
    <row r="449" spans="1:12">
      <c r="A449" t="s">
        <v>56</v>
      </c>
      <c r="B449" t="s">
        <v>82</v>
      </c>
      <c r="C449">
        <v>5</v>
      </c>
      <c r="D449">
        <v>5</v>
      </c>
      <c r="E449" t="s">
        <v>89</v>
      </c>
      <c r="F449">
        <v>0.2</v>
      </c>
      <c r="G449">
        <v>0.44</v>
      </c>
      <c r="H449">
        <f t="shared" si="57"/>
        <v>2.2727272727272729</v>
      </c>
      <c r="I449" s="18"/>
    </row>
    <row r="450" spans="1:12">
      <c r="A450" t="s">
        <v>56</v>
      </c>
      <c r="B450" t="s">
        <v>82</v>
      </c>
      <c r="C450">
        <v>5</v>
      </c>
      <c r="D450">
        <v>4</v>
      </c>
      <c r="E450" t="s">
        <v>89</v>
      </c>
      <c r="F450">
        <v>0.7</v>
      </c>
      <c r="G450">
        <v>1.1499999999999999</v>
      </c>
      <c r="H450">
        <f t="shared" si="57"/>
        <v>0.86956521739130443</v>
      </c>
      <c r="I450" s="18"/>
    </row>
    <row r="451" spans="1:12">
      <c r="A451" t="s">
        <v>56</v>
      </c>
      <c r="B451" t="s">
        <v>82</v>
      </c>
      <c r="C451">
        <v>7</v>
      </c>
      <c r="D451">
        <v>4</v>
      </c>
      <c r="E451" t="s">
        <v>89</v>
      </c>
      <c r="F451">
        <v>0.7</v>
      </c>
      <c r="G451">
        <v>1.22</v>
      </c>
      <c r="H451">
        <f t="shared" si="57"/>
        <v>0.81967213114754101</v>
      </c>
      <c r="I451" s="18"/>
    </row>
    <row r="452" spans="1:12">
      <c r="A452" t="s">
        <v>56</v>
      </c>
      <c r="B452" t="s">
        <v>82</v>
      </c>
      <c r="C452">
        <v>1</v>
      </c>
      <c r="D452">
        <v>1</v>
      </c>
      <c r="E452" s="1" t="s">
        <v>90</v>
      </c>
      <c r="F452">
        <v>0.65</v>
      </c>
      <c r="G452">
        <v>0.75</v>
      </c>
      <c r="H452">
        <f t="shared" si="57"/>
        <v>1.3333333333333333</v>
      </c>
      <c r="I452" s="18"/>
      <c r="K452" s="1"/>
      <c r="L452" s="19"/>
    </row>
    <row r="453" spans="1:12">
      <c r="A453" t="s">
        <v>56</v>
      </c>
      <c r="B453" t="s">
        <v>82</v>
      </c>
      <c r="C453">
        <v>1</v>
      </c>
      <c r="D453">
        <v>2</v>
      </c>
      <c r="E453" s="1" t="s">
        <v>90</v>
      </c>
      <c r="F453">
        <v>0.57999999999999996</v>
      </c>
      <c r="G453">
        <v>0.6</v>
      </c>
      <c r="H453">
        <f t="shared" si="57"/>
        <v>1.6666666666666667</v>
      </c>
      <c r="I453" s="18"/>
      <c r="K453" s="1"/>
      <c r="L453" s="19"/>
    </row>
    <row r="454" spans="1:12">
      <c r="A454" t="s">
        <v>56</v>
      </c>
      <c r="B454" t="s">
        <v>82</v>
      </c>
      <c r="C454">
        <v>1</v>
      </c>
      <c r="D454">
        <v>2</v>
      </c>
      <c r="E454" s="1" t="s">
        <v>90</v>
      </c>
      <c r="F454">
        <v>0.22</v>
      </c>
      <c r="G454">
        <v>0.37</v>
      </c>
      <c r="H454">
        <f t="shared" si="57"/>
        <v>2.7027027027027026</v>
      </c>
      <c r="I454" s="18"/>
      <c r="K454" s="1"/>
      <c r="L454" s="19"/>
    </row>
    <row r="455" spans="1:12">
      <c r="A455" t="s">
        <v>56</v>
      </c>
      <c r="B455" t="s">
        <v>82</v>
      </c>
      <c r="C455">
        <v>1</v>
      </c>
      <c r="D455">
        <v>2</v>
      </c>
      <c r="E455" s="1" t="s">
        <v>90</v>
      </c>
      <c r="F455">
        <v>0.17</v>
      </c>
      <c r="G455">
        <v>0.55000000000000004</v>
      </c>
      <c r="H455">
        <f t="shared" si="57"/>
        <v>1.8181818181818181</v>
      </c>
      <c r="I455" s="18"/>
    </row>
    <row r="456" spans="1:12">
      <c r="A456" t="s">
        <v>56</v>
      </c>
      <c r="B456" t="s">
        <v>82</v>
      </c>
      <c r="C456">
        <v>1</v>
      </c>
      <c r="D456">
        <v>3</v>
      </c>
      <c r="E456" s="1" t="s">
        <v>90</v>
      </c>
      <c r="F456">
        <v>0.15</v>
      </c>
      <c r="G456">
        <v>0.56000000000000005</v>
      </c>
      <c r="H456">
        <f t="shared" si="57"/>
        <v>1.7857142857142856</v>
      </c>
      <c r="I456" s="18"/>
    </row>
    <row r="457" spans="1:12">
      <c r="A457" t="s">
        <v>56</v>
      </c>
      <c r="B457" t="s">
        <v>82</v>
      </c>
      <c r="C457">
        <v>1</v>
      </c>
      <c r="D457">
        <v>5</v>
      </c>
      <c r="E457" s="1" t="s">
        <v>90</v>
      </c>
      <c r="F457">
        <v>0.8</v>
      </c>
      <c r="G457">
        <v>0.76</v>
      </c>
      <c r="H457">
        <f t="shared" si="57"/>
        <v>1.3157894736842106</v>
      </c>
      <c r="I457" s="18"/>
    </row>
    <row r="458" spans="1:12">
      <c r="A458" t="s">
        <v>56</v>
      </c>
      <c r="B458" t="s">
        <v>82</v>
      </c>
      <c r="C458">
        <v>1</v>
      </c>
      <c r="D458">
        <v>1</v>
      </c>
      <c r="E458" s="1" t="s">
        <v>90</v>
      </c>
      <c r="F458">
        <v>0.38</v>
      </c>
      <c r="G458">
        <v>0.84</v>
      </c>
      <c r="H458">
        <f t="shared" si="57"/>
        <v>1.1904761904761905</v>
      </c>
      <c r="I458" s="18"/>
    </row>
    <row r="459" spans="1:12">
      <c r="A459" t="s">
        <v>56</v>
      </c>
      <c r="B459" t="s">
        <v>82</v>
      </c>
      <c r="C459">
        <v>2</v>
      </c>
      <c r="D459">
        <v>1</v>
      </c>
      <c r="E459" s="1" t="s">
        <v>90</v>
      </c>
      <c r="F459">
        <v>0.39</v>
      </c>
      <c r="G459">
        <v>1.3</v>
      </c>
      <c r="H459">
        <f t="shared" si="57"/>
        <v>0.76923076923076916</v>
      </c>
      <c r="I459" s="18"/>
    </row>
    <row r="460" spans="1:12">
      <c r="A460" t="s">
        <v>56</v>
      </c>
      <c r="B460" t="s">
        <v>82</v>
      </c>
      <c r="C460">
        <v>2</v>
      </c>
      <c r="D460">
        <v>2</v>
      </c>
      <c r="E460" s="1" t="s">
        <v>90</v>
      </c>
      <c r="F460">
        <v>7.0000000000000007E-2</v>
      </c>
      <c r="G460">
        <v>0.59</v>
      </c>
      <c r="H460">
        <f t="shared" si="57"/>
        <v>1.6949152542372883</v>
      </c>
      <c r="I460" s="18"/>
    </row>
    <row r="461" spans="1:12">
      <c r="A461" t="s">
        <v>56</v>
      </c>
      <c r="B461" t="s">
        <v>82</v>
      </c>
      <c r="C461">
        <v>2</v>
      </c>
      <c r="D461">
        <v>2</v>
      </c>
      <c r="E461" s="1" t="s">
        <v>90</v>
      </c>
      <c r="F461">
        <v>0.78</v>
      </c>
      <c r="G461">
        <v>0.67</v>
      </c>
      <c r="H461">
        <f t="shared" ref="H461:H513" si="72">1/G461</f>
        <v>1.4925373134328357</v>
      </c>
      <c r="I461" s="18"/>
    </row>
    <row r="462" spans="1:12">
      <c r="A462" t="s">
        <v>56</v>
      </c>
      <c r="B462" t="s">
        <v>82</v>
      </c>
      <c r="C462">
        <v>2</v>
      </c>
      <c r="D462">
        <v>4</v>
      </c>
      <c r="E462" s="1" t="s">
        <v>90</v>
      </c>
      <c r="F462">
        <v>0.27</v>
      </c>
      <c r="G462">
        <v>0.57999999999999996</v>
      </c>
      <c r="H462">
        <f t="shared" si="72"/>
        <v>1.7241379310344829</v>
      </c>
      <c r="I462" s="18"/>
    </row>
    <row r="463" spans="1:12">
      <c r="A463" t="s">
        <v>56</v>
      </c>
      <c r="B463" t="s">
        <v>82</v>
      </c>
      <c r="C463">
        <v>2</v>
      </c>
      <c r="D463">
        <v>5</v>
      </c>
      <c r="E463" s="1" t="s">
        <v>90</v>
      </c>
      <c r="F463">
        <v>0.5</v>
      </c>
      <c r="G463">
        <v>0.69</v>
      </c>
      <c r="H463">
        <f t="shared" si="72"/>
        <v>1.4492753623188408</v>
      </c>
      <c r="I463" s="18"/>
    </row>
    <row r="464" spans="1:12">
      <c r="A464" t="s">
        <v>56</v>
      </c>
      <c r="B464" t="s">
        <v>82</v>
      </c>
      <c r="C464">
        <v>2</v>
      </c>
      <c r="D464">
        <v>5</v>
      </c>
      <c r="E464" s="1" t="s">
        <v>90</v>
      </c>
      <c r="F464">
        <v>0.08</v>
      </c>
      <c r="G464">
        <v>0.75</v>
      </c>
      <c r="H464">
        <f t="shared" si="72"/>
        <v>1.3333333333333333</v>
      </c>
      <c r="I464" s="18"/>
    </row>
    <row r="465" spans="1:12">
      <c r="A465" t="s">
        <v>56</v>
      </c>
      <c r="B465" t="s">
        <v>82</v>
      </c>
      <c r="C465">
        <v>3</v>
      </c>
      <c r="D465">
        <v>3</v>
      </c>
      <c r="E465" s="1" t="s">
        <v>90</v>
      </c>
      <c r="F465">
        <v>0.53</v>
      </c>
      <c r="G465">
        <v>0.62</v>
      </c>
      <c r="H465">
        <f t="shared" si="72"/>
        <v>1.6129032258064517</v>
      </c>
      <c r="I465" s="18"/>
      <c r="K465" s="1"/>
      <c r="L465" s="19"/>
    </row>
    <row r="466" spans="1:12">
      <c r="A466" t="s">
        <v>56</v>
      </c>
      <c r="B466" t="s">
        <v>82</v>
      </c>
      <c r="C466">
        <v>3</v>
      </c>
      <c r="D466">
        <v>2</v>
      </c>
      <c r="E466" s="1" t="s">
        <v>90</v>
      </c>
      <c r="F466">
        <v>0.5</v>
      </c>
      <c r="G466">
        <v>0.49</v>
      </c>
      <c r="H466">
        <f t="shared" si="72"/>
        <v>2.0408163265306123</v>
      </c>
      <c r="I466" s="18"/>
    </row>
    <row r="467" spans="1:12">
      <c r="A467" t="s">
        <v>56</v>
      </c>
      <c r="B467" t="s">
        <v>82</v>
      </c>
      <c r="C467">
        <v>3</v>
      </c>
      <c r="D467">
        <v>2</v>
      </c>
      <c r="E467" s="1" t="s">
        <v>90</v>
      </c>
      <c r="F467">
        <v>0.25</v>
      </c>
      <c r="G467">
        <v>0.43</v>
      </c>
      <c r="H467">
        <f t="shared" si="72"/>
        <v>2.3255813953488373</v>
      </c>
      <c r="I467" s="18"/>
    </row>
    <row r="468" spans="1:12">
      <c r="A468" t="s">
        <v>56</v>
      </c>
      <c r="B468" t="s">
        <v>82</v>
      </c>
      <c r="C468">
        <v>3</v>
      </c>
      <c r="D468">
        <v>4</v>
      </c>
      <c r="E468" s="1" t="s">
        <v>90</v>
      </c>
      <c r="F468">
        <v>0.57999999999999996</v>
      </c>
      <c r="G468">
        <v>0.59</v>
      </c>
      <c r="H468">
        <f t="shared" si="72"/>
        <v>1.6949152542372883</v>
      </c>
      <c r="I468" s="18"/>
    </row>
    <row r="469" spans="1:12">
      <c r="A469" t="s">
        <v>56</v>
      </c>
      <c r="B469" t="s">
        <v>82</v>
      </c>
      <c r="C469">
        <v>3</v>
      </c>
      <c r="D469">
        <v>4</v>
      </c>
      <c r="E469" s="1" t="s">
        <v>90</v>
      </c>
      <c r="F469">
        <v>0.17</v>
      </c>
      <c r="G469">
        <v>0.41</v>
      </c>
      <c r="H469">
        <f t="shared" si="72"/>
        <v>2.4390243902439024</v>
      </c>
      <c r="I469" s="18"/>
      <c r="K469" s="1"/>
      <c r="L469" s="19"/>
    </row>
    <row r="470" spans="1:12">
      <c r="A470" t="s">
        <v>56</v>
      </c>
      <c r="B470" t="s">
        <v>82</v>
      </c>
      <c r="C470">
        <v>3</v>
      </c>
      <c r="D470">
        <v>5</v>
      </c>
      <c r="E470" s="1" t="s">
        <v>90</v>
      </c>
      <c r="F470">
        <v>0.04</v>
      </c>
      <c r="G470">
        <v>0.64</v>
      </c>
      <c r="H470">
        <f t="shared" si="72"/>
        <v>1.5625</v>
      </c>
      <c r="I470" s="18"/>
    </row>
    <row r="471" spans="1:12">
      <c r="A471" t="s">
        <v>56</v>
      </c>
      <c r="B471" t="s">
        <v>82</v>
      </c>
      <c r="C471">
        <v>4</v>
      </c>
      <c r="D471">
        <v>2</v>
      </c>
      <c r="E471" s="1" t="s">
        <v>90</v>
      </c>
      <c r="F471">
        <v>0.25</v>
      </c>
      <c r="G471">
        <v>0.82</v>
      </c>
      <c r="H471">
        <f t="shared" si="72"/>
        <v>1.2195121951219512</v>
      </c>
      <c r="I471" s="18"/>
    </row>
    <row r="472" spans="1:12">
      <c r="A472" t="s">
        <v>56</v>
      </c>
      <c r="B472" t="s">
        <v>82</v>
      </c>
      <c r="C472">
        <v>4</v>
      </c>
      <c r="D472">
        <v>3</v>
      </c>
      <c r="E472" s="1" t="s">
        <v>90</v>
      </c>
      <c r="F472">
        <v>0.17</v>
      </c>
      <c r="G472">
        <v>0.84</v>
      </c>
      <c r="H472">
        <f t="shared" si="72"/>
        <v>1.1904761904761905</v>
      </c>
      <c r="I472" s="18"/>
    </row>
    <row r="473" spans="1:12">
      <c r="A473" t="s">
        <v>56</v>
      </c>
      <c r="B473" t="s">
        <v>82</v>
      </c>
      <c r="C473">
        <v>2</v>
      </c>
      <c r="D473">
        <v>5</v>
      </c>
      <c r="E473" s="1" t="s">
        <v>26</v>
      </c>
      <c r="F473">
        <v>0.4</v>
      </c>
      <c r="G473">
        <v>1.41</v>
      </c>
      <c r="H473">
        <f t="shared" si="72"/>
        <v>0.70921985815602839</v>
      </c>
      <c r="I473" s="18"/>
    </row>
    <row r="474" spans="1:12">
      <c r="A474" t="s">
        <v>56</v>
      </c>
      <c r="B474" t="s">
        <v>82</v>
      </c>
      <c r="C474">
        <v>6</v>
      </c>
      <c r="D474">
        <v>4</v>
      </c>
      <c r="E474" s="1" t="s">
        <v>26</v>
      </c>
      <c r="F474">
        <v>0.05</v>
      </c>
      <c r="G474">
        <v>3.95</v>
      </c>
      <c r="H474">
        <f t="shared" si="72"/>
        <v>0.25316455696202528</v>
      </c>
      <c r="I474" s="18"/>
    </row>
    <row r="475" spans="1:12">
      <c r="A475" t="s">
        <v>56</v>
      </c>
      <c r="B475" t="s">
        <v>82</v>
      </c>
      <c r="C475">
        <v>6</v>
      </c>
      <c r="D475">
        <v>4</v>
      </c>
      <c r="E475" s="1" t="s">
        <v>30</v>
      </c>
      <c r="F475">
        <v>0.5</v>
      </c>
      <c r="G475">
        <v>2.21</v>
      </c>
      <c r="H475">
        <f t="shared" si="72"/>
        <v>0.45248868778280543</v>
      </c>
      <c r="I475" s="18"/>
      <c r="K475" s="1"/>
      <c r="L475" s="19"/>
    </row>
    <row r="476" spans="1:12">
      <c r="A476" t="s">
        <v>56</v>
      </c>
      <c r="B476" t="s">
        <v>82</v>
      </c>
      <c r="C476">
        <v>4</v>
      </c>
      <c r="D476">
        <v>2</v>
      </c>
      <c r="E476" s="1" t="s">
        <v>58</v>
      </c>
      <c r="F476">
        <v>0.5</v>
      </c>
      <c r="G476">
        <v>0.8</v>
      </c>
      <c r="H476">
        <f t="shared" si="72"/>
        <v>1.25</v>
      </c>
      <c r="I476" s="18"/>
      <c r="K476" s="1"/>
      <c r="L476" s="19"/>
    </row>
    <row r="477" spans="1:12">
      <c r="A477" t="s">
        <v>56</v>
      </c>
      <c r="B477" t="s">
        <v>82</v>
      </c>
      <c r="C477">
        <v>4</v>
      </c>
      <c r="D477">
        <v>1</v>
      </c>
      <c r="E477" t="s">
        <v>92</v>
      </c>
      <c r="F477">
        <v>0.41</v>
      </c>
      <c r="G477">
        <v>1.32</v>
      </c>
      <c r="H477">
        <f t="shared" si="72"/>
        <v>0.75757575757575757</v>
      </c>
      <c r="I477" s="18"/>
    </row>
    <row r="478" spans="1:12">
      <c r="A478" t="s">
        <v>56</v>
      </c>
      <c r="B478" t="s">
        <v>82</v>
      </c>
      <c r="C478">
        <v>4</v>
      </c>
      <c r="D478">
        <v>2</v>
      </c>
      <c r="E478" s="1" t="s">
        <v>93</v>
      </c>
      <c r="F478">
        <v>0.28000000000000003</v>
      </c>
      <c r="G478">
        <v>0.41</v>
      </c>
      <c r="H478">
        <f t="shared" si="72"/>
        <v>2.4390243902439024</v>
      </c>
      <c r="I478" s="18"/>
    </row>
    <row r="479" spans="1:12">
      <c r="A479" t="s">
        <v>56</v>
      </c>
      <c r="B479" t="s">
        <v>82</v>
      </c>
      <c r="C479">
        <v>4</v>
      </c>
      <c r="D479">
        <v>2</v>
      </c>
      <c r="E479" s="1" t="s">
        <v>93</v>
      </c>
      <c r="F479">
        <v>0.38</v>
      </c>
      <c r="G479">
        <v>1.36</v>
      </c>
      <c r="H479">
        <f t="shared" si="72"/>
        <v>0.73529411764705876</v>
      </c>
      <c r="I479" s="18"/>
    </row>
    <row r="480" spans="1:12">
      <c r="A480" t="s">
        <v>56</v>
      </c>
      <c r="B480" t="s">
        <v>82</v>
      </c>
      <c r="C480">
        <v>6</v>
      </c>
      <c r="D480">
        <v>5</v>
      </c>
      <c r="E480" s="1" t="s">
        <v>93</v>
      </c>
      <c r="F480">
        <v>0.45</v>
      </c>
      <c r="G480">
        <v>0.63</v>
      </c>
      <c r="H480">
        <f t="shared" si="72"/>
        <v>1.5873015873015872</v>
      </c>
      <c r="I480" s="18"/>
    </row>
    <row r="481" spans="1:12">
      <c r="A481" t="s">
        <v>56</v>
      </c>
      <c r="B481" t="s">
        <v>82</v>
      </c>
      <c r="C481">
        <v>7</v>
      </c>
      <c r="D481">
        <v>2</v>
      </c>
      <c r="E481" s="1" t="s">
        <v>93</v>
      </c>
      <c r="F481">
        <v>0.25</v>
      </c>
      <c r="G481">
        <v>0.17</v>
      </c>
      <c r="H481">
        <f t="shared" si="72"/>
        <v>5.8823529411764701</v>
      </c>
      <c r="I481" s="18"/>
    </row>
    <row r="482" spans="1:12">
      <c r="A482" t="s">
        <v>56</v>
      </c>
      <c r="B482" t="s">
        <v>82</v>
      </c>
      <c r="C482">
        <v>1</v>
      </c>
      <c r="D482">
        <v>1</v>
      </c>
      <c r="E482" t="s">
        <v>46</v>
      </c>
      <c r="F482">
        <v>0.5</v>
      </c>
      <c r="G482">
        <v>0.9</v>
      </c>
      <c r="H482">
        <f t="shared" si="72"/>
        <v>1.1111111111111112</v>
      </c>
      <c r="I482" s="18"/>
    </row>
    <row r="483" spans="1:12">
      <c r="A483" t="s">
        <v>56</v>
      </c>
      <c r="B483" t="s">
        <v>82</v>
      </c>
      <c r="C483">
        <v>2</v>
      </c>
      <c r="D483">
        <v>1</v>
      </c>
      <c r="E483" t="s">
        <v>46</v>
      </c>
      <c r="F483">
        <v>0.26</v>
      </c>
      <c r="G483">
        <v>0.45</v>
      </c>
      <c r="H483">
        <f t="shared" si="72"/>
        <v>2.2222222222222223</v>
      </c>
      <c r="I483" s="18"/>
    </row>
    <row r="484" spans="1:12">
      <c r="A484" t="s">
        <v>56</v>
      </c>
      <c r="B484" t="s">
        <v>82</v>
      </c>
      <c r="C484">
        <v>2</v>
      </c>
      <c r="D484">
        <v>1</v>
      </c>
      <c r="E484" t="s">
        <v>46</v>
      </c>
      <c r="F484">
        <v>0.97</v>
      </c>
      <c r="G484">
        <v>1.5</v>
      </c>
      <c r="H484">
        <f t="shared" si="72"/>
        <v>0.66666666666666663</v>
      </c>
      <c r="I484" s="18"/>
    </row>
    <row r="485" spans="1:12">
      <c r="A485" t="s">
        <v>56</v>
      </c>
      <c r="B485" t="s">
        <v>82</v>
      </c>
      <c r="C485">
        <v>5</v>
      </c>
      <c r="D485">
        <v>3</v>
      </c>
      <c r="E485" t="s">
        <v>46</v>
      </c>
      <c r="F485">
        <v>0.45</v>
      </c>
      <c r="G485">
        <v>0.52</v>
      </c>
      <c r="H485">
        <f t="shared" si="72"/>
        <v>1.9230769230769229</v>
      </c>
      <c r="I485" s="18"/>
    </row>
    <row r="486" spans="1:12">
      <c r="A486" t="s">
        <v>56</v>
      </c>
      <c r="B486" t="s">
        <v>82</v>
      </c>
      <c r="C486">
        <v>6</v>
      </c>
      <c r="D486">
        <v>1</v>
      </c>
      <c r="E486" t="s">
        <v>46</v>
      </c>
      <c r="F486">
        <v>0.5</v>
      </c>
      <c r="G486">
        <v>0.93</v>
      </c>
      <c r="H486">
        <f t="shared" si="72"/>
        <v>1.075268817204301</v>
      </c>
      <c r="I486" s="18"/>
    </row>
    <row r="487" spans="1:12">
      <c r="A487" t="s">
        <v>56</v>
      </c>
      <c r="B487" t="s">
        <v>82</v>
      </c>
      <c r="C487">
        <v>6</v>
      </c>
      <c r="D487">
        <v>2</v>
      </c>
      <c r="E487" t="s">
        <v>46</v>
      </c>
      <c r="F487">
        <v>0.5</v>
      </c>
      <c r="G487">
        <v>1.22</v>
      </c>
      <c r="H487">
        <f t="shared" si="72"/>
        <v>0.81967213114754101</v>
      </c>
      <c r="I487" s="18"/>
    </row>
    <row r="488" spans="1:12">
      <c r="A488" t="s">
        <v>56</v>
      </c>
      <c r="B488" t="s">
        <v>82</v>
      </c>
      <c r="C488">
        <v>6</v>
      </c>
      <c r="D488">
        <v>5</v>
      </c>
      <c r="E488" t="s">
        <v>46</v>
      </c>
      <c r="F488">
        <v>0.85</v>
      </c>
      <c r="G488">
        <v>1.8</v>
      </c>
      <c r="H488">
        <f t="shared" si="72"/>
        <v>0.55555555555555558</v>
      </c>
      <c r="I488" s="18"/>
    </row>
    <row r="489" spans="1:12">
      <c r="A489" t="s">
        <v>56</v>
      </c>
      <c r="B489" t="s">
        <v>82</v>
      </c>
      <c r="C489">
        <v>7</v>
      </c>
      <c r="D489">
        <v>2</v>
      </c>
      <c r="E489" s="1" t="s">
        <v>133</v>
      </c>
      <c r="F489">
        <v>0.01</v>
      </c>
      <c r="G489">
        <v>1</v>
      </c>
      <c r="H489">
        <f t="shared" si="72"/>
        <v>1</v>
      </c>
      <c r="I489" s="18"/>
    </row>
    <row r="490" spans="1:12">
      <c r="A490" t="s">
        <v>56</v>
      </c>
      <c r="B490" t="s">
        <v>82</v>
      </c>
      <c r="C490">
        <v>7</v>
      </c>
      <c r="D490">
        <v>3</v>
      </c>
      <c r="E490" s="1" t="s">
        <v>133</v>
      </c>
      <c r="F490">
        <v>0.01</v>
      </c>
      <c r="G490">
        <v>0.15</v>
      </c>
      <c r="H490">
        <f t="shared" si="72"/>
        <v>6.666666666666667</v>
      </c>
      <c r="I490" s="18"/>
    </row>
    <row r="491" spans="1:12">
      <c r="A491" t="s">
        <v>56</v>
      </c>
      <c r="B491" t="s">
        <v>82</v>
      </c>
      <c r="C491">
        <v>6</v>
      </c>
      <c r="D491">
        <v>3</v>
      </c>
      <c r="E491" t="s">
        <v>112</v>
      </c>
      <c r="F491">
        <v>0.17</v>
      </c>
      <c r="G491">
        <v>0.3</v>
      </c>
      <c r="H491">
        <f t="shared" si="72"/>
        <v>3.3333333333333335</v>
      </c>
      <c r="I491" s="18"/>
      <c r="K491" s="1"/>
      <c r="L491" s="19"/>
    </row>
    <row r="492" spans="1:12">
      <c r="A492" t="s">
        <v>56</v>
      </c>
      <c r="B492" t="s">
        <v>82</v>
      </c>
      <c r="C492">
        <v>4</v>
      </c>
      <c r="D492">
        <v>2</v>
      </c>
      <c r="E492" t="s">
        <v>113</v>
      </c>
      <c r="F492">
        <v>0.01</v>
      </c>
      <c r="G492">
        <v>0.02</v>
      </c>
      <c r="H492">
        <f t="shared" si="72"/>
        <v>50</v>
      </c>
      <c r="I492" s="18"/>
    </row>
    <row r="493" spans="1:12">
      <c r="A493" t="s">
        <v>56</v>
      </c>
      <c r="B493" t="s">
        <v>82</v>
      </c>
      <c r="C493">
        <v>5</v>
      </c>
      <c r="D493">
        <v>2</v>
      </c>
      <c r="E493" t="s">
        <v>100</v>
      </c>
      <c r="F493">
        <v>1.25</v>
      </c>
      <c r="G493">
        <v>1.7</v>
      </c>
      <c r="H493">
        <f t="shared" si="72"/>
        <v>0.58823529411764708</v>
      </c>
      <c r="I493" s="18"/>
    </row>
    <row r="494" spans="1:12">
      <c r="A494" t="s">
        <v>56</v>
      </c>
      <c r="B494" t="s">
        <v>82</v>
      </c>
      <c r="C494">
        <v>4</v>
      </c>
      <c r="D494">
        <v>2</v>
      </c>
      <c r="E494" t="s">
        <v>114</v>
      </c>
      <c r="F494">
        <v>0.3</v>
      </c>
      <c r="G494">
        <v>1.1200000000000001</v>
      </c>
      <c r="H494">
        <f t="shared" si="72"/>
        <v>0.89285714285714279</v>
      </c>
      <c r="I494" s="18"/>
    </row>
    <row r="495" spans="1:12">
      <c r="A495" t="s">
        <v>56</v>
      </c>
      <c r="B495" t="s">
        <v>82</v>
      </c>
      <c r="C495">
        <v>4</v>
      </c>
      <c r="D495">
        <v>3</v>
      </c>
      <c r="E495" t="s">
        <v>114</v>
      </c>
      <c r="F495">
        <v>1.47</v>
      </c>
      <c r="G495">
        <v>1.6</v>
      </c>
      <c r="H495">
        <f t="shared" si="72"/>
        <v>0.625</v>
      </c>
      <c r="I495" s="18"/>
    </row>
    <row r="496" spans="1:12">
      <c r="A496" t="s">
        <v>56</v>
      </c>
      <c r="B496" t="s">
        <v>82</v>
      </c>
      <c r="C496">
        <v>4</v>
      </c>
      <c r="D496">
        <v>4</v>
      </c>
      <c r="E496" t="s">
        <v>114</v>
      </c>
      <c r="F496">
        <v>0.7</v>
      </c>
      <c r="G496">
        <v>1.9</v>
      </c>
      <c r="H496">
        <f t="shared" si="72"/>
        <v>0.52631578947368418</v>
      </c>
      <c r="I496" s="18"/>
      <c r="K496" s="1"/>
      <c r="L496" s="19"/>
    </row>
    <row r="497" spans="1:22">
      <c r="A497" t="s">
        <v>56</v>
      </c>
      <c r="B497" t="s">
        <v>82</v>
      </c>
      <c r="C497">
        <v>4</v>
      </c>
      <c r="D497">
        <v>4</v>
      </c>
      <c r="E497" t="s">
        <v>115</v>
      </c>
      <c r="F497">
        <v>0.28999999999999998</v>
      </c>
      <c r="G497">
        <v>0.44</v>
      </c>
      <c r="H497">
        <f t="shared" si="72"/>
        <v>2.2727272727272729</v>
      </c>
      <c r="I497" s="18"/>
    </row>
    <row r="498" spans="1:22">
      <c r="A498" t="s">
        <v>56</v>
      </c>
      <c r="B498" t="s">
        <v>82</v>
      </c>
      <c r="C498">
        <v>5</v>
      </c>
      <c r="D498">
        <v>4</v>
      </c>
      <c r="E498" s="1" t="s">
        <v>130</v>
      </c>
      <c r="F498">
        <v>0.02</v>
      </c>
      <c r="G498">
        <v>0.12</v>
      </c>
      <c r="H498">
        <f t="shared" si="72"/>
        <v>8.3333333333333339</v>
      </c>
      <c r="I498" s="18"/>
    </row>
    <row r="499" spans="1:22">
      <c r="A499" t="s">
        <v>56</v>
      </c>
      <c r="B499" t="s">
        <v>82</v>
      </c>
      <c r="C499">
        <v>4</v>
      </c>
      <c r="D499">
        <v>3</v>
      </c>
      <c r="E499" s="1" t="s">
        <v>40</v>
      </c>
      <c r="F499">
        <v>0.14000000000000001</v>
      </c>
      <c r="G499">
        <v>0.66</v>
      </c>
      <c r="H499">
        <f t="shared" si="72"/>
        <v>1.5151515151515151</v>
      </c>
      <c r="I499" s="18"/>
    </row>
    <row r="500" spans="1:22">
      <c r="A500" t="s">
        <v>56</v>
      </c>
      <c r="B500" t="s">
        <v>82</v>
      </c>
      <c r="C500">
        <v>4</v>
      </c>
      <c r="D500">
        <v>3</v>
      </c>
      <c r="E500" s="1" t="s">
        <v>40</v>
      </c>
      <c r="F500">
        <v>0.28000000000000003</v>
      </c>
      <c r="G500">
        <v>0.42</v>
      </c>
      <c r="H500">
        <f t="shared" si="72"/>
        <v>2.3809523809523809</v>
      </c>
      <c r="I500" s="18"/>
    </row>
    <row r="501" spans="1:22">
      <c r="A501" t="s">
        <v>56</v>
      </c>
      <c r="B501" t="s">
        <v>82</v>
      </c>
      <c r="C501">
        <v>4</v>
      </c>
      <c r="D501">
        <v>2</v>
      </c>
      <c r="E501" s="1" t="s">
        <v>34</v>
      </c>
      <c r="F501">
        <v>0.25</v>
      </c>
      <c r="G501">
        <v>0.7</v>
      </c>
      <c r="H501">
        <f t="shared" si="72"/>
        <v>1.4285714285714286</v>
      </c>
      <c r="I501" s="18"/>
    </row>
    <row r="502" spans="1:22">
      <c r="A502" t="s">
        <v>56</v>
      </c>
      <c r="B502" t="s">
        <v>82</v>
      </c>
      <c r="C502">
        <v>2</v>
      </c>
      <c r="D502">
        <v>1</v>
      </c>
      <c r="E502" s="1" t="s">
        <v>41</v>
      </c>
      <c r="F502">
        <v>0.63</v>
      </c>
      <c r="G502">
        <v>0.92</v>
      </c>
      <c r="H502">
        <f t="shared" si="72"/>
        <v>1.0869565217391304</v>
      </c>
      <c r="I502" s="18"/>
    </row>
    <row r="503" spans="1:22">
      <c r="A503" t="s">
        <v>56</v>
      </c>
      <c r="B503" t="s">
        <v>82</v>
      </c>
      <c r="C503">
        <v>3</v>
      </c>
      <c r="D503">
        <v>3</v>
      </c>
      <c r="E503" s="1" t="s">
        <v>41</v>
      </c>
      <c r="F503">
        <v>0.77</v>
      </c>
      <c r="G503">
        <v>1.24</v>
      </c>
      <c r="H503">
        <f t="shared" si="72"/>
        <v>0.80645161290322587</v>
      </c>
      <c r="I503" s="18"/>
    </row>
    <row r="504" spans="1:22">
      <c r="A504" t="s">
        <v>56</v>
      </c>
      <c r="B504" t="s">
        <v>82</v>
      </c>
      <c r="C504">
        <v>4</v>
      </c>
      <c r="D504">
        <v>5</v>
      </c>
      <c r="E504" s="1" t="s">
        <v>41</v>
      </c>
      <c r="F504">
        <v>0.04</v>
      </c>
      <c r="G504">
        <v>0.35</v>
      </c>
      <c r="H504">
        <f t="shared" si="72"/>
        <v>2.8571428571428572</v>
      </c>
      <c r="I504" s="18"/>
    </row>
    <row r="505" spans="1:22">
      <c r="A505" t="s">
        <v>56</v>
      </c>
      <c r="B505" t="s">
        <v>82</v>
      </c>
      <c r="C505">
        <v>4</v>
      </c>
      <c r="D505">
        <v>3</v>
      </c>
      <c r="E505" s="1" t="s">
        <v>41</v>
      </c>
      <c r="F505">
        <v>0.82</v>
      </c>
      <c r="G505">
        <v>0.77</v>
      </c>
      <c r="H505">
        <f t="shared" si="72"/>
        <v>1.2987012987012987</v>
      </c>
      <c r="I505" s="18"/>
    </row>
    <row r="506" spans="1:22">
      <c r="A506" t="s">
        <v>56</v>
      </c>
      <c r="B506" t="s">
        <v>82</v>
      </c>
      <c r="C506">
        <v>6</v>
      </c>
      <c r="D506">
        <v>2</v>
      </c>
      <c r="E506" s="1" t="s">
        <v>41</v>
      </c>
      <c r="F506">
        <v>0.46</v>
      </c>
      <c r="G506">
        <v>0.69</v>
      </c>
      <c r="H506">
        <f t="shared" si="72"/>
        <v>1.4492753623188408</v>
      </c>
      <c r="I506" s="18"/>
    </row>
    <row r="507" spans="1:22">
      <c r="A507" t="s">
        <v>56</v>
      </c>
      <c r="B507" t="s">
        <v>82</v>
      </c>
      <c r="C507">
        <v>6</v>
      </c>
      <c r="D507">
        <v>3</v>
      </c>
      <c r="E507" s="1" t="s">
        <v>41</v>
      </c>
      <c r="F507">
        <v>1.1000000000000001</v>
      </c>
      <c r="G507">
        <v>1.8</v>
      </c>
      <c r="H507">
        <f t="shared" si="72"/>
        <v>0.55555555555555558</v>
      </c>
      <c r="I507" s="18"/>
    </row>
    <row r="508" spans="1:22">
      <c r="A508" t="s">
        <v>56</v>
      </c>
      <c r="B508" t="s">
        <v>82</v>
      </c>
      <c r="C508">
        <v>6</v>
      </c>
      <c r="D508">
        <v>3</v>
      </c>
      <c r="E508" s="1" t="s">
        <v>41</v>
      </c>
      <c r="F508">
        <v>0.45</v>
      </c>
      <c r="G508">
        <v>0.91</v>
      </c>
      <c r="H508">
        <f t="shared" si="72"/>
        <v>1.0989010989010988</v>
      </c>
      <c r="I508" s="18"/>
    </row>
    <row r="509" spans="1:22">
      <c r="A509" t="s">
        <v>56</v>
      </c>
      <c r="B509" t="s">
        <v>82</v>
      </c>
      <c r="C509">
        <v>7</v>
      </c>
      <c r="D509">
        <v>3</v>
      </c>
      <c r="E509" s="1" t="s">
        <v>41</v>
      </c>
      <c r="F509">
        <v>0.9</v>
      </c>
      <c r="G509">
        <v>1.7</v>
      </c>
      <c r="H509">
        <f t="shared" si="72"/>
        <v>0.58823529411764708</v>
      </c>
      <c r="I509" s="18"/>
    </row>
    <row r="510" spans="1:22">
      <c r="A510" t="s">
        <v>56</v>
      </c>
      <c r="B510" t="s">
        <v>82</v>
      </c>
      <c r="C510">
        <v>7</v>
      </c>
      <c r="D510">
        <v>3</v>
      </c>
      <c r="E510" s="1" t="s">
        <v>41</v>
      </c>
      <c r="F510">
        <v>0.41</v>
      </c>
      <c r="G510">
        <v>0.66</v>
      </c>
      <c r="H510">
        <f t="shared" si="72"/>
        <v>1.5151515151515151</v>
      </c>
      <c r="I510" s="18"/>
    </row>
    <row r="511" spans="1:22">
      <c r="A511" t="s">
        <v>56</v>
      </c>
      <c r="B511" t="s">
        <v>82</v>
      </c>
      <c r="C511">
        <v>7</v>
      </c>
      <c r="D511">
        <v>3</v>
      </c>
      <c r="E511" s="1" t="s">
        <v>41</v>
      </c>
      <c r="F511">
        <v>0.15</v>
      </c>
      <c r="G511">
        <v>0.71</v>
      </c>
      <c r="H511">
        <f t="shared" si="72"/>
        <v>1.4084507042253522</v>
      </c>
      <c r="I511" s="18"/>
    </row>
    <row r="512" spans="1:22">
      <c r="A512" t="s">
        <v>60</v>
      </c>
      <c r="B512" t="s">
        <v>82</v>
      </c>
      <c r="C512">
        <v>2</v>
      </c>
      <c r="D512">
        <v>2</v>
      </c>
      <c r="E512" s="1" t="s">
        <v>63</v>
      </c>
      <c r="F512">
        <v>1.1000000000000001</v>
      </c>
      <c r="G512">
        <v>0.57999999999999996</v>
      </c>
      <c r="H512">
        <f t="shared" si="72"/>
        <v>1.7241379310344829</v>
      </c>
      <c r="I512" s="18"/>
      <c r="J512" s="13" t="s">
        <v>0</v>
      </c>
      <c r="K512" s="13" t="s">
        <v>5</v>
      </c>
      <c r="L512" s="21" t="s">
        <v>12</v>
      </c>
      <c r="M512" s="13" t="s">
        <v>155</v>
      </c>
      <c r="N512" s="13" t="s">
        <v>80</v>
      </c>
      <c r="O512" s="13" t="s">
        <v>157</v>
      </c>
      <c r="P512" s="13" t="s">
        <v>151</v>
      </c>
      <c r="Q512" s="13" t="s">
        <v>158</v>
      </c>
      <c r="R512" s="13" t="s">
        <v>150</v>
      </c>
      <c r="S512" s="13" t="s">
        <v>14</v>
      </c>
      <c r="T512" s="13" t="s">
        <v>15</v>
      </c>
      <c r="U512" s="13" t="s">
        <v>16</v>
      </c>
      <c r="V512" s="13" t="s">
        <v>81</v>
      </c>
    </row>
    <row r="513" spans="1:22">
      <c r="A513" t="s">
        <v>60</v>
      </c>
      <c r="B513" t="s">
        <v>82</v>
      </c>
      <c r="C513">
        <v>1</v>
      </c>
      <c r="D513">
        <v>2</v>
      </c>
      <c r="E513" t="s">
        <v>22</v>
      </c>
      <c r="F513">
        <v>0.21</v>
      </c>
      <c r="G513">
        <v>0.24</v>
      </c>
      <c r="H513">
        <f t="shared" si="72"/>
        <v>4.166666666666667</v>
      </c>
      <c r="I513" s="18"/>
      <c r="J513" t="s">
        <v>60</v>
      </c>
      <c r="K513" s="1" t="s">
        <v>63</v>
      </c>
      <c r="L513" s="9">
        <v>1</v>
      </c>
      <c r="M513">
        <f>F512</f>
        <v>1.1000000000000001</v>
      </c>
      <c r="N513">
        <f>H512</f>
        <v>1.7241379310344829</v>
      </c>
      <c r="O513">
        <f>10000/30*N513</f>
        <v>574.71264367816093</v>
      </c>
      <c r="P513">
        <f>O513/$O$528*100</f>
        <v>5.4297726285295402</v>
      </c>
      <c r="Q513">
        <f>M513/30*100</f>
        <v>3.6666666666666665</v>
      </c>
      <c r="R513">
        <f>Q513/$Q$528*100</f>
        <v>15.454454629467742</v>
      </c>
      <c r="S513">
        <v>1</v>
      </c>
      <c r="T513">
        <f>S513/15</f>
        <v>6.6666666666666666E-2</v>
      </c>
      <c r="U513">
        <f>T513/$T$528*100</f>
        <v>2.083333333333333</v>
      </c>
      <c r="V513">
        <f>U513+R513+P513</f>
        <v>22.967560591330617</v>
      </c>
    </row>
    <row r="514" spans="1:22">
      <c r="A514" t="s">
        <v>60</v>
      </c>
      <c r="B514" t="s">
        <v>82</v>
      </c>
      <c r="C514">
        <v>1</v>
      </c>
      <c r="D514">
        <v>2</v>
      </c>
      <c r="E514" t="s">
        <v>22</v>
      </c>
      <c r="F514">
        <v>0.25</v>
      </c>
      <c r="G514">
        <v>0.54</v>
      </c>
      <c r="H514">
        <f t="shared" ref="H514:H536" si="73">1/G514</f>
        <v>1.8518518518518516</v>
      </c>
      <c r="I514" s="18"/>
      <c r="J514" t="s">
        <v>60</v>
      </c>
      <c r="K514" t="s">
        <v>22</v>
      </c>
      <c r="L514" s="19">
        <v>3</v>
      </c>
      <c r="M514">
        <f>SUM(F513:F515)/3</f>
        <v>0.22999999999999998</v>
      </c>
      <c r="N514">
        <f>SUM(H513:H515)/3</f>
        <v>3.0478395061728398</v>
      </c>
      <c r="O514">
        <f t="shared" ref="O514:O527" si="74">10000/30*N514</f>
        <v>1015.9465020576132</v>
      </c>
      <c r="P514">
        <f t="shared" ref="P514:P528" si="75">O514/$O$528*100</f>
        <v>9.5984638055255989</v>
      </c>
      <c r="Q514">
        <f t="shared" ref="Q514:Q528" si="76">M514/30*100</f>
        <v>0.76666666666666661</v>
      </c>
      <c r="R514">
        <f t="shared" ref="R514:R528" si="77">Q514/$Q$528*100</f>
        <v>3.2313859679796191</v>
      </c>
      <c r="S514">
        <v>2</v>
      </c>
      <c r="T514">
        <f t="shared" ref="T514:T527" si="78">S514/15</f>
        <v>0.13333333333333333</v>
      </c>
      <c r="U514">
        <f t="shared" ref="U514:U528" si="79">T514/$T$528*100</f>
        <v>4.1666666666666661</v>
      </c>
      <c r="V514">
        <f t="shared" ref="V514:V528" si="80">U514+R514+P514</f>
        <v>16.996516440171884</v>
      </c>
    </row>
    <row r="515" spans="1:22">
      <c r="A515" t="s">
        <v>60</v>
      </c>
      <c r="B515" t="s">
        <v>82</v>
      </c>
      <c r="C515">
        <v>3</v>
      </c>
      <c r="D515">
        <v>5</v>
      </c>
      <c r="E515" t="s">
        <v>22</v>
      </c>
      <c r="F515">
        <v>0.23</v>
      </c>
      <c r="G515">
        <v>0.32</v>
      </c>
      <c r="H515">
        <f>1/G515</f>
        <v>3.125</v>
      </c>
      <c r="I515" s="18"/>
      <c r="J515" t="s">
        <v>60</v>
      </c>
      <c r="K515" s="1" t="s">
        <v>84</v>
      </c>
      <c r="L515" s="9">
        <v>6</v>
      </c>
      <c r="M515">
        <f>SUM(F516:F521)/6</f>
        <v>1.1633333333333333</v>
      </c>
      <c r="N515">
        <f>SUM(H516:H521)/6</f>
        <v>1.7673264609605941</v>
      </c>
      <c r="O515">
        <f t="shared" si="74"/>
        <v>589.10882032019799</v>
      </c>
      <c r="P515">
        <f t="shared" si="75"/>
        <v>5.5657848891718915</v>
      </c>
      <c r="Q515">
        <f t="shared" si="76"/>
        <v>3.8777777777777778</v>
      </c>
      <c r="R515">
        <f t="shared" si="77"/>
        <v>16.344256562679522</v>
      </c>
      <c r="S515">
        <v>6</v>
      </c>
      <c r="T515">
        <f t="shared" si="78"/>
        <v>0.4</v>
      </c>
      <c r="U515">
        <f t="shared" si="79"/>
        <v>12.499999999999998</v>
      </c>
      <c r="V515">
        <f t="shared" si="80"/>
        <v>34.410041451851413</v>
      </c>
    </row>
    <row r="516" spans="1:22">
      <c r="A516" t="s">
        <v>60</v>
      </c>
      <c r="B516" t="s">
        <v>82</v>
      </c>
      <c r="C516">
        <v>1</v>
      </c>
      <c r="D516">
        <v>4</v>
      </c>
      <c r="E516" s="1" t="s">
        <v>84</v>
      </c>
      <c r="F516">
        <v>0.25</v>
      </c>
      <c r="G516">
        <v>0.35</v>
      </c>
      <c r="H516">
        <f t="shared" si="73"/>
        <v>2.8571428571428572</v>
      </c>
      <c r="I516" s="18"/>
      <c r="J516" t="s">
        <v>60</v>
      </c>
      <c r="K516" s="1" t="s">
        <v>104</v>
      </c>
      <c r="L516" s="9">
        <v>1</v>
      </c>
      <c r="M516">
        <f>F522</f>
        <v>0.05</v>
      </c>
      <c r="N516">
        <f>H522</f>
        <v>1.0101010101010102</v>
      </c>
      <c r="O516">
        <f t="shared" si="74"/>
        <v>336.70033670033672</v>
      </c>
      <c r="P516">
        <f t="shared" si="75"/>
        <v>3.1810789136839732</v>
      </c>
      <c r="Q516">
        <f t="shared" si="76"/>
        <v>0.16666666666666669</v>
      </c>
      <c r="R516">
        <f t="shared" si="77"/>
        <v>0.7024752104303521</v>
      </c>
      <c r="S516">
        <v>1</v>
      </c>
      <c r="T516">
        <f t="shared" si="78"/>
        <v>6.6666666666666666E-2</v>
      </c>
      <c r="U516">
        <f t="shared" si="79"/>
        <v>2.083333333333333</v>
      </c>
      <c r="V516">
        <f t="shared" si="80"/>
        <v>5.9668874574476582</v>
      </c>
    </row>
    <row r="517" spans="1:22">
      <c r="A517" t="s">
        <v>60</v>
      </c>
      <c r="B517" t="s">
        <v>82</v>
      </c>
      <c r="C517">
        <v>1</v>
      </c>
      <c r="D517">
        <v>5</v>
      </c>
      <c r="E517" s="1" t="s">
        <v>84</v>
      </c>
      <c r="F517">
        <v>0.33</v>
      </c>
      <c r="G517">
        <v>2.2999999999999998</v>
      </c>
      <c r="H517">
        <f t="shared" si="73"/>
        <v>0.43478260869565222</v>
      </c>
      <c r="I517" s="18"/>
      <c r="J517" t="s">
        <v>60</v>
      </c>
      <c r="K517" s="1" t="s">
        <v>106</v>
      </c>
      <c r="L517" s="9">
        <v>1</v>
      </c>
      <c r="M517">
        <f>F523</f>
        <v>0.5</v>
      </c>
      <c r="N517">
        <f>H523</f>
        <v>1.3333333333333333</v>
      </c>
      <c r="O517">
        <f t="shared" si="74"/>
        <v>444.4444444444444</v>
      </c>
      <c r="P517">
        <f t="shared" si="75"/>
        <v>4.199024166062844</v>
      </c>
      <c r="Q517">
        <f t="shared" si="76"/>
        <v>1.6666666666666667</v>
      </c>
      <c r="R517">
        <f t="shared" si="77"/>
        <v>7.0247521043035208</v>
      </c>
      <c r="S517">
        <v>1</v>
      </c>
      <c r="T517">
        <f t="shared" si="78"/>
        <v>6.6666666666666666E-2</v>
      </c>
      <c r="U517">
        <f t="shared" si="79"/>
        <v>2.083333333333333</v>
      </c>
      <c r="V517">
        <f t="shared" si="80"/>
        <v>13.307109603699697</v>
      </c>
    </row>
    <row r="518" spans="1:22">
      <c r="A518" t="s">
        <v>60</v>
      </c>
      <c r="B518" t="s">
        <v>82</v>
      </c>
      <c r="C518">
        <v>2</v>
      </c>
      <c r="D518">
        <v>3</v>
      </c>
      <c r="E518" s="1" t="s">
        <v>84</v>
      </c>
      <c r="F518">
        <v>4.5</v>
      </c>
      <c r="G518">
        <v>0.87</v>
      </c>
      <c r="H518">
        <f t="shared" ref="H518:H523" si="81">1/G518</f>
        <v>1.1494252873563218</v>
      </c>
      <c r="I518" s="18"/>
      <c r="J518" t="s">
        <v>60</v>
      </c>
      <c r="K518" t="s">
        <v>85</v>
      </c>
      <c r="L518" s="9">
        <v>25</v>
      </c>
      <c r="M518">
        <f>SUM(F524:F548)/25</f>
        <v>0.49880000000000008</v>
      </c>
      <c r="N518">
        <f>SUM(H524:H548)/25</f>
        <v>1.0738220464082566</v>
      </c>
      <c r="O518">
        <f t="shared" si="74"/>
        <v>357.94068213608551</v>
      </c>
      <c r="P518">
        <f t="shared" si="75"/>
        <v>3.3817535421894944</v>
      </c>
      <c r="Q518">
        <f t="shared" si="76"/>
        <v>1.6626666666666667</v>
      </c>
      <c r="R518">
        <f t="shared" si="77"/>
        <v>7.0078926992531914</v>
      </c>
      <c r="S518">
        <v>11</v>
      </c>
      <c r="T518">
        <f t="shared" si="78"/>
        <v>0.73333333333333328</v>
      </c>
      <c r="U518">
        <f t="shared" si="79"/>
        <v>22.916666666666661</v>
      </c>
      <c r="V518">
        <f t="shared" si="80"/>
        <v>33.306312908109348</v>
      </c>
    </row>
    <row r="519" spans="1:22">
      <c r="A519" t="s">
        <v>60</v>
      </c>
      <c r="B519" t="s">
        <v>82</v>
      </c>
      <c r="C519">
        <v>2</v>
      </c>
      <c r="D519">
        <v>4</v>
      </c>
      <c r="E519" s="1" t="s">
        <v>84</v>
      </c>
      <c r="F519">
        <v>0.8</v>
      </c>
      <c r="G519">
        <v>1.9</v>
      </c>
      <c r="H519">
        <f t="shared" si="81"/>
        <v>0.52631578947368418</v>
      </c>
      <c r="I519" s="18"/>
      <c r="J519" t="s">
        <v>60</v>
      </c>
      <c r="K519" t="s">
        <v>86</v>
      </c>
      <c r="L519" s="9">
        <v>4</v>
      </c>
      <c r="M519">
        <f>SUM(F549:F552)/4</f>
        <v>0.22</v>
      </c>
      <c r="N519">
        <f>SUM(H549:H552)/4</f>
        <v>4.7770907605466428</v>
      </c>
      <c r="O519">
        <f t="shared" si="74"/>
        <v>1592.3635868488809</v>
      </c>
      <c r="P519">
        <f t="shared" si="75"/>
        <v>15.044339660258164</v>
      </c>
      <c r="Q519">
        <f t="shared" si="76"/>
        <v>0.73333333333333328</v>
      </c>
      <c r="R519">
        <f t="shared" si="77"/>
        <v>3.0908909258935484</v>
      </c>
      <c r="S519">
        <v>3</v>
      </c>
      <c r="T519">
        <f t="shared" si="78"/>
        <v>0.2</v>
      </c>
      <c r="U519">
        <f t="shared" si="79"/>
        <v>6.2499999999999991</v>
      </c>
      <c r="V519">
        <f t="shared" si="80"/>
        <v>24.38523058615171</v>
      </c>
    </row>
    <row r="520" spans="1:22">
      <c r="A520" t="s">
        <v>60</v>
      </c>
      <c r="B520" t="s">
        <v>82</v>
      </c>
      <c r="C520">
        <v>3</v>
      </c>
      <c r="D520">
        <v>1</v>
      </c>
      <c r="E520" s="1" t="s">
        <v>84</v>
      </c>
      <c r="F520">
        <v>0.1</v>
      </c>
      <c r="G520">
        <v>0.19</v>
      </c>
      <c r="H520">
        <f t="shared" si="81"/>
        <v>5.2631578947368425</v>
      </c>
      <c r="I520" s="18"/>
      <c r="J520" t="s">
        <v>60</v>
      </c>
      <c r="K520" t="s">
        <v>107</v>
      </c>
      <c r="L520" s="9">
        <v>3</v>
      </c>
      <c r="M520">
        <f>SUM(F553:F555)/3</f>
        <v>0.65</v>
      </c>
      <c r="N520">
        <f>SUM(H553:H555)/3</f>
        <v>0.78286859656591457</v>
      </c>
      <c r="O520">
        <f t="shared" si="74"/>
        <v>260.95619885530482</v>
      </c>
      <c r="P520">
        <f t="shared" si="75"/>
        <v>2.465463116873984</v>
      </c>
      <c r="Q520">
        <f t="shared" si="76"/>
        <v>2.166666666666667</v>
      </c>
      <c r="R520">
        <f t="shared" si="77"/>
        <v>9.1321777355945777</v>
      </c>
      <c r="S520">
        <v>3</v>
      </c>
      <c r="T520">
        <f t="shared" si="78"/>
        <v>0.2</v>
      </c>
      <c r="U520">
        <f t="shared" si="79"/>
        <v>6.2499999999999991</v>
      </c>
      <c r="V520">
        <f t="shared" si="80"/>
        <v>17.847640852468562</v>
      </c>
    </row>
    <row r="521" spans="1:22">
      <c r="A521" t="s">
        <v>60</v>
      </c>
      <c r="B521" t="s">
        <v>82</v>
      </c>
      <c r="C521">
        <v>3</v>
      </c>
      <c r="D521">
        <v>4</v>
      </c>
      <c r="E521" s="1" t="s">
        <v>84</v>
      </c>
      <c r="F521">
        <v>1</v>
      </c>
      <c r="G521">
        <v>2.68</v>
      </c>
      <c r="H521">
        <f t="shared" si="81"/>
        <v>0.37313432835820892</v>
      </c>
      <c r="I521" s="18"/>
      <c r="J521" t="s">
        <v>60</v>
      </c>
      <c r="K521" t="s">
        <v>89</v>
      </c>
      <c r="L521" s="9">
        <v>9</v>
      </c>
      <c r="M521">
        <f>SUM(F556:F564)/9</f>
        <v>0.40333333333333338</v>
      </c>
      <c r="N521">
        <f>SUM(H556:H564)/9</f>
        <v>1.4673724125737002</v>
      </c>
      <c r="O521">
        <f t="shared" si="74"/>
        <v>489.12413752456672</v>
      </c>
      <c r="P521">
        <f t="shared" si="75"/>
        <v>4.6211491657581787</v>
      </c>
      <c r="Q521">
        <f t="shared" si="76"/>
        <v>1.3444444444444446</v>
      </c>
      <c r="R521">
        <f t="shared" si="77"/>
        <v>5.666633364138173</v>
      </c>
      <c r="S521">
        <v>5</v>
      </c>
      <c r="T521">
        <f t="shared" si="78"/>
        <v>0.33333333333333331</v>
      </c>
      <c r="U521">
        <f t="shared" si="79"/>
        <v>10.416666666666664</v>
      </c>
      <c r="V521">
        <f t="shared" si="80"/>
        <v>20.704449196563015</v>
      </c>
    </row>
    <row r="522" spans="1:22">
      <c r="A522" t="s">
        <v>60</v>
      </c>
      <c r="B522" t="s">
        <v>82</v>
      </c>
      <c r="C522">
        <v>2</v>
      </c>
      <c r="D522">
        <v>5</v>
      </c>
      <c r="E522" s="1" t="s">
        <v>104</v>
      </c>
      <c r="F522">
        <v>0.05</v>
      </c>
      <c r="G522">
        <v>0.99</v>
      </c>
      <c r="H522">
        <f t="shared" si="81"/>
        <v>1.0101010101010102</v>
      </c>
      <c r="I522" s="18"/>
      <c r="J522" t="s">
        <v>60</v>
      </c>
      <c r="K522" s="1" t="s">
        <v>90</v>
      </c>
      <c r="L522" s="9">
        <v>9</v>
      </c>
      <c r="M522">
        <f>SUM(F564:F572)/9</f>
        <v>0.28333333333333338</v>
      </c>
      <c r="N522">
        <f>SUM(H564:H572)/9</f>
        <v>1.7458960168325388</v>
      </c>
      <c r="O522">
        <f t="shared" si="74"/>
        <v>581.96533894417962</v>
      </c>
      <c r="P522">
        <f t="shared" si="75"/>
        <v>5.4982946745845194</v>
      </c>
      <c r="Q522">
        <f t="shared" si="76"/>
        <v>0.94444444444444464</v>
      </c>
      <c r="R522">
        <f t="shared" si="77"/>
        <v>3.980692859105329</v>
      </c>
      <c r="S522">
        <v>4</v>
      </c>
      <c r="T522">
        <f t="shared" si="78"/>
        <v>0.26666666666666666</v>
      </c>
      <c r="U522">
        <f t="shared" si="79"/>
        <v>8.3333333333333321</v>
      </c>
      <c r="V522">
        <f t="shared" si="80"/>
        <v>17.812320867023182</v>
      </c>
    </row>
    <row r="523" spans="1:22">
      <c r="A523" t="s">
        <v>60</v>
      </c>
      <c r="B523" t="s">
        <v>82</v>
      </c>
      <c r="C523">
        <v>2</v>
      </c>
      <c r="D523">
        <v>4</v>
      </c>
      <c r="E523" s="1" t="s">
        <v>106</v>
      </c>
      <c r="F523">
        <v>0.5</v>
      </c>
      <c r="G523">
        <v>0.75</v>
      </c>
      <c r="H523">
        <f t="shared" si="81"/>
        <v>1.3333333333333333</v>
      </c>
      <c r="I523" s="18"/>
      <c r="J523" t="s">
        <v>60</v>
      </c>
      <c r="K523" t="s">
        <v>91</v>
      </c>
      <c r="L523" s="9">
        <v>1</v>
      </c>
      <c r="M523">
        <f>F573</f>
        <v>0.8</v>
      </c>
      <c r="N523">
        <f>H573</f>
        <v>1.0526315789473684</v>
      </c>
      <c r="O523">
        <f t="shared" si="74"/>
        <v>350.87719298245611</v>
      </c>
      <c r="P523">
        <f t="shared" si="75"/>
        <v>3.3150190784706663</v>
      </c>
      <c r="Q523">
        <f t="shared" si="76"/>
        <v>2.666666666666667</v>
      </c>
      <c r="R523">
        <f t="shared" si="77"/>
        <v>11.239603366885634</v>
      </c>
      <c r="S523">
        <v>1</v>
      </c>
      <c r="T523">
        <f t="shared" si="78"/>
        <v>6.6666666666666666E-2</v>
      </c>
      <c r="U523">
        <f t="shared" si="79"/>
        <v>2.083333333333333</v>
      </c>
      <c r="V523">
        <f t="shared" si="80"/>
        <v>16.637955778689633</v>
      </c>
    </row>
    <row r="524" spans="1:22">
      <c r="A524" t="s">
        <v>60</v>
      </c>
      <c r="B524" t="s">
        <v>82</v>
      </c>
      <c r="C524">
        <v>1</v>
      </c>
      <c r="D524">
        <v>1</v>
      </c>
      <c r="E524" t="s">
        <v>85</v>
      </c>
      <c r="F524">
        <v>0.4</v>
      </c>
      <c r="G524">
        <v>0.52</v>
      </c>
      <c r="H524">
        <f t="shared" si="73"/>
        <v>1.9230769230769229</v>
      </c>
      <c r="I524" s="18"/>
      <c r="J524" t="s">
        <v>60</v>
      </c>
      <c r="K524" t="s">
        <v>92</v>
      </c>
      <c r="L524" s="9">
        <v>1</v>
      </c>
      <c r="M524">
        <f>F574</f>
        <v>0.25</v>
      </c>
      <c r="N524">
        <f>H574</f>
        <v>6.25</v>
      </c>
      <c r="O524">
        <f t="shared" si="74"/>
        <v>2083.333333333333</v>
      </c>
      <c r="P524">
        <f t="shared" si="75"/>
        <v>19.68292577841958</v>
      </c>
      <c r="Q524">
        <f t="shared" si="76"/>
        <v>0.83333333333333337</v>
      </c>
      <c r="R524">
        <f t="shared" si="77"/>
        <v>3.5123760521517604</v>
      </c>
      <c r="S524">
        <v>1</v>
      </c>
      <c r="T524">
        <f t="shared" si="78"/>
        <v>6.6666666666666666E-2</v>
      </c>
      <c r="U524">
        <f t="shared" si="79"/>
        <v>2.083333333333333</v>
      </c>
      <c r="V524">
        <f t="shared" si="80"/>
        <v>25.278635163904674</v>
      </c>
    </row>
    <row r="525" spans="1:22">
      <c r="A525" t="s">
        <v>60</v>
      </c>
      <c r="B525" t="s">
        <v>82</v>
      </c>
      <c r="C525">
        <v>1</v>
      </c>
      <c r="D525">
        <v>1</v>
      </c>
      <c r="E525" t="s">
        <v>85</v>
      </c>
      <c r="F525">
        <v>0.57999999999999996</v>
      </c>
      <c r="G525">
        <v>0.68</v>
      </c>
      <c r="H525">
        <f t="shared" si="73"/>
        <v>1.4705882352941175</v>
      </c>
      <c r="I525" s="18"/>
      <c r="J525" t="s">
        <v>60</v>
      </c>
      <c r="K525" s="1" t="s">
        <v>93</v>
      </c>
      <c r="L525" s="9">
        <v>3</v>
      </c>
      <c r="M525">
        <f>SUM(F575:F577)/3</f>
        <v>0.24</v>
      </c>
      <c r="N525">
        <f>SUM(H575:H577)/3</f>
        <v>3.3585858585858586</v>
      </c>
      <c r="O525">
        <f t="shared" si="74"/>
        <v>1119.5286195286194</v>
      </c>
      <c r="P525">
        <f t="shared" si="75"/>
        <v>10.577087387999208</v>
      </c>
      <c r="Q525">
        <f t="shared" si="76"/>
        <v>0.8</v>
      </c>
      <c r="R525">
        <f t="shared" si="77"/>
        <v>3.3718810100656902</v>
      </c>
      <c r="S525">
        <v>2</v>
      </c>
      <c r="T525">
        <f t="shared" si="78"/>
        <v>0.13333333333333333</v>
      </c>
      <c r="U525">
        <f t="shared" si="79"/>
        <v>4.1666666666666661</v>
      </c>
      <c r="V525">
        <f t="shared" si="80"/>
        <v>18.115635064731563</v>
      </c>
    </row>
    <row r="526" spans="1:22">
      <c r="A526" t="s">
        <v>60</v>
      </c>
      <c r="B526" t="s">
        <v>82</v>
      </c>
      <c r="C526">
        <v>1</v>
      </c>
      <c r="D526">
        <v>1</v>
      </c>
      <c r="E526" t="s">
        <v>85</v>
      </c>
      <c r="F526">
        <v>0.62</v>
      </c>
      <c r="G526">
        <v>1.07</v>
      </c>
      <c r="H526">
        <f t="shared" si="73"/>
        <v>0.93457943925233644</v>
      </c>
      <c r="I526" s="18"/>
      <c r="J526" t="s">
        <v>60</v>
      </c>
      <c r="K526" t="s">
        <v>112</v>
      </c>
      <c r="L526" s="9">
        <v>1</v>
      </c>
      <c r="M526">
        <f>F578</f>
        <v>0.06</v>
      </c>
      <c r="N526">
        <f>H578</f>
        <v>1.3157894736842106</v>
      </c>
      <c r="O526">
        <f t="shared" si="74"/>
        <v>438.59649122807019</v>
      </c>
      <c r="P526">
        <f t="shared" si="75"/>
        <v>4.1437738480883333</v>
      </c>
      <c r="Q526">
        <f t="shared" si="76"/>
        <v>0.2</v>
      </c>
      <c r="R526">
        <f t="shared" si="77"/>
        <v>0.84297025251642255</v>
      </c>
      <c r="S526">
        <v>1</v>
      </c>
      <c r="T526">
        <f t="shared" si="78"/>
        <v>6.6666666666666666E-2</v>
      </c>
      <c r="U526">
        <f t="shared" si="79"/>
        <v>2.083333333333333</v>
      </c>
      <c r="V526">
        <f t="shared" si="80"/>
        <v>7.0700774339380885</v>
      </c>
    </row>
    <row r="527" spans="1:22">
      <c r="A527" t="s">
        <v>60</v>
      </c>
      <c r="B527" t="s">
        <v>82</v>
      </c>
      <c r="C527">
        <v>1</v>
      </c>
      <c r="D527">
        <v>1</v>
      </c>
      <c r="E527" t="s">
        <v>85</v>
      </c>
      <c r="F527">
        <v>0.03</v>
      </c>
      <c r="G527">
        <v>1.1000000000000001</v>
      </c>
      <c r="H527">
        <f t="shared" si="73"/>
        <v>0.90909090909090906</v>
      </c>
      <c r="I527" s="18"/>
      <c r="J527" t="s">
        <v>60</v>
      </c>
      <c r="K527" s="1" t="s">
        <v>41</v>
      </c>
      <c r="L527" s="9">
        <v>9</v>
      </c>
      <c r="M527">
        <f>SUM(F579:F587)/9</f>
        <v>0.66888888888888887</v>
      </c>
      <c r="N527">
        <f>SUM(H579:H587)/9</f>
        <v>1.0466143923067899</v>
      </c>
      <c r="O527">
        <f t="shared" si="74"/>
        <v>348.87146410226325</v>
      </c>
      <c r="P527">
        <f t="shared" si="75"/>
        <v>3.2960693443840414</v>
      </c>
      <c r="Q527">
        <f t="shared" si="76"/>
        <v>2.2296296296296299</v>
      </c>
      <c r="R527">
        <f t="shared" si="77"/>
        <v>9.3975572595349313</v>
      </c>
      <c r="S527">
        <v>6</v>
      </c>
      <c r="T527">
        <f t="shared" si="78"/>
        <v>0.4</v>
      </c>
      <c r="U527">
        <f t="shared" si="79"/>
        <v>12.499999999999998</v>
      </c>
      <c r="V527">
        <f t="shared" si="80"/>
        <v>25.193626603918968</v>
      </c>
    </row>
    <row r="528" spans="1:22">
      <c r="A528" t="s">
        <v>60</v>
      </c>
      <c r="B528" t="s">
        <v>82</v>
      </c>
      <c r="C528">
        <v>1</v>
      </c>
      <c r="D528">
        <v>2</v>
      </c>
      <c r="E528" t="s">
        <v>85</v>
      </c>
      <c r="F528">
        <v>0.7</v>
      </c>
      <c r="G528">
        <v>0.68</v>
      </c>
      <c r="H528">
        <f t="shared" si="73"/>
        <v>1.4705882352941175</v>
      </c>
      <c r="I528" s="18"/>
      <c r="K528" s="3" t="s">
        <v>154</v>
      </c>
      <c r="L528" s="9">
        <f>SUM(L513:L527)</f>
        <v>77</v>
      </c>
      <c r="M528">
        <f>SUM(M513:M527)</f>
        <v>7.1176888888888881</v>
      </c>
      <c r="O528">
        <f>SUM(O513:O527)</f>
        <v>10584.469792684511</v>
      </c>
      <c r="P528">
        <f t="shared" si="75"/>
        <v>100</v>
      </c>
      <c r="Q528">
        <f t="shared" si="76"/>
        <v>23.725629629629626</v>
      </c>
      <c r="R528">
        <f t="shared" si="77"/>
        <v>100</v>
      </c>
      <c r="T528">
        <f>SUM(T513:T527)</f>
        <v>3.2000000000000006</v>
      </c>
      <c r="U528">
        <f t="shared" si="79"/>
        <v>100</v>
      </c>
      <c r="V528">
        <f t="shared" si="80"/>
        <v>300</v>
      </c>
    </row>
    <row r="529" spans="1:9">
      <c r="A529" t="s">
        <v>60</v>
      </c>
      <c r="B529" t="s">
        <v>82</v>
      </c>
      <c r="C529">
        <v>1</v>
      </c>
      <c r="D529">
        <v>2</v>
      </c>
      <c r="E529" t="s">
        <v>85</v>
      </c>
      <c r="F529">
        <v>0.42</v>
      </c>
      <c r="G529">
        <v>1.1399999999999999</v>
      </c>
      <c r="H529">
        <f t="shared" si="73"/>
        <v>0.87719298245614041</v>
      </c>
      <c r="I529" s="18"/>
    </row>
    <row r="530" spans="1:9">
      <c r="A530" t="s">
        <v>60</v>
      </c>
      <c r="B530" t="s">
        <v>82</v>
      </c>
      <c r="C530">
        <v>1</v>
      </c>
      <c r="D530">
        <v>2</v>
      </c>
      <c r="E530" t="s">
        <v>85</v>
      </c>
      <c r="F530">
        <v>0.15</v>
      </c>
      <c r="G530">
        <v>0.9</v>
      </c>
      <c r="H530">
        <f t="shared" si="73"/>
        <v>1.1111111111111112</v>
      </c>
      <c r="I530" s="18"/>
    </row>
    <row r="531" spans="1:9">
      <c r="A531" t="s">
        <v>60</v>
      </c>
      <c r="B531" t="s">
        <v>82</v>
      </c>
      <c r="C531">
        <v>1</v>
      </c>
      <c r="D531">
        <v>2</v>
      </c>
      <c r="E531" t="s">
        <v>85</v>
      </c>
      <c r="F531">
        <v>0.8</v>
      </c>
      <c r="G531">
        <v>1.56</v>
      </c>
      <c r="H531">
        <f t="shared" si="73"/>
        <v>0.64102564102564097</v>
      </c>
      <c r="I531" s="18"/>
    </row>
    <row r="532" spans="1:9">
      <c r="A532" t="s">
        <v>60</v>
      </c>
      <c r="B532" t="s">
        <v>82</v>
      </c>
      <c r="C532">
        <v>1</v>
      </c>
      <c r="D532">
        <v>2</v>
      </c>
      <c r="E532" t="s">
        <v>85</v>
      </c>
      <c r="F532">
        <v>0.7</v>
      </c>
      <c r="G532">
        <v>0.7</v>
      </c>
      <c r="H532">
        <f t="shared" si="73"/>
        <v>1.4285714285714286</v>
      </c>
      <c r="I532" s="18"/>
    </row>
    <row r="533" spans="1:9">
      <c r="A533" t="s">
        <v>60</v>
      </c>
      <c r="B533" t="s">
        <v>82</v>
      </c>
      <c r="C533">
        <v>1</v>
      </c>
      <c r="D533">
        <v>2</v>
      </c>
      <c r="E533" t="s">
        <v>85</v>
      </c>
      <c r="F533">
        <v>0.2</v>
      </c>
      <c r="G533">
        <v>0.81</v>
      </c>
      <c r="H533">
        <f t="shared" si="73"/>
        <v>1.2345679012345678</v>
      </c>
      <c r="I533" s="18"/>
    </row>
    <row r="534" spans="1:9">
      <c r="A534" t="s">
        <v>60</v>
      </c>
      <c r="B534" t="s">
        <v>82</v>
      </c>
      <c r="C534">
        <v>1</v>
      </c>
      <c r="D534">
        <v>3</v>
      </c>
      <c r="E534" t="s">
        <v>85</v>
      </c>
      <c r="F534">
        <v>0.3</v>
      </c>
      <c r="G534">
        <v>1.28</v>
      </c>
      <c r="H534">
        <f t="shared" si="73"/>
        <v>0.78125</v>
      </c>
      <c r="I534" s="18"/>
    </row>
    <row r="535" spans="1:9">
      <c r="A535" t="s">
        <v>60</v>
      </c>
      <c r="B535" t="s">
        <v>82</v>
      </c>
      <c r="C535">
        <v>1</v>
      </c>
      <c r="D535">
        <v>3</v>
      </c>
      <c r="E535" t="s">
        <v>85</v>
      </c>
      <c r="F535">
        <v>0.9</v>
      </c>
      <c r="G535">
        <v>1.02</v>
      </c>
      <c r="H535">
        <f t="shared" si="73"/>
        <v>0.98039215686274506</v>
      </c>
      <c r="I535" s="18"/>
    </row>
    <row r="536" spans="1:9">
      <c r="A536" t="s">
        <v>60</v>
      </c>
      <c r="B536" t="s">
        <v>82</v>
      </c>
      <c r="C536">
        <v>1</v>
      </c>
      <c r="D536">
        <v>3</v>
      </c>
      <c r="E536" t="s">
        <v>85</v>
      </c>
      <c r="F536">
        <v>0.55000000000000004</v>
      </c>
      <c r="G536">
        <v>1.2</v>
      </c>
      <c r="H536">
        <f t="shared" si="73"/>
        <v>0.83333333333333337</v>
      </c>
      <c r="I536" s="18"/>
    </row>
    <row r="537" spans="1:9">
      <c r="A537" t="s">
        <v>60</v>
      </c>
      <c r="B537" t="s">
        <v>82</v>
      </c>
      <c r="C537">
        <v>1</v>
      </c>
      <c r="D537">
        <v>3</v>
      </c>
      <c r="E537" t="s">
        <v>85</v>
      </c>
      <c r="F537">
        <v>0.46</v>
      </c>
      <c r="G537">
        <v>0.9</v>
      </c>
      <c r="H537">
        <f t="shared" ref="H537:H568" si="82">1/G537</f>
        <v>1.1111111111111112</v>
      </c>
      <c r="I537" s="18"/>
    </row>
    <row r="538" spans="1:9">
      <c r="A538" t="s">
        <v>60</v>
      </c>
      <c r="B538" t="s">
        <v>82</v>
      </c>
      <c r="C538">
        <v>1</v>
      </c>
      <c r="D538">
        <v>4</v>
      </c>
      <c r="E538" t="s">
        <v>85</v>
      </c>
      <c r="F538">
        <v>0.6</v>
      </c>
      <c r="G538">
        <v>0.98</v>
      </c>
      <c r="H538">
        <f t="shared" si="82"/>
        <v>1.0204081632653061</v>
      </c>
      <c r="I538" s="18"/>
    </row>
    <row r="539" spans="1:9">
      <c r="A539" t="s">
        <v>60</v>
      </c>
      <c r="B539" t="s">
        <v>82</v>
      </c>
      <c r="C539">
        <v>1</v>
      </c>
      <c r="D539">
        <v>4</v>
      </c>
      <c r="E539" t="s">
        <v>85</v>
      </c>
      <c r="F539">
        <v>0.18</v>
      </c>
      <c r="G539">
        <v>1.1399999999999999</v>
      </c>
      <c r="H539">
        <f t="shared" si="82"/>
        <v>0.87719298245614041</v>
      </c>
      <c r="I539" s="18"/>
    </row>
    <row r="540" spans="1:9">
      <c r="A540" t="s">
        <v>60</v>
      </c>
      <c r="B540" t="s">
        <v>82</v>
      </c>
      <c r="C540">
        <v>1</v>
      </c>
      <c r="D540">
        <v>4</v>
      </c>
      <c r="E540" t="s">
        <v>85</v>
      </c>
      <c r="F540">
        <v>0.6</v>
      </c>
      <c r="G540">
        <v>1.5</v>
      </c>
      <c r="H540">
        <f t="shared" si="82"/>
        <v>0.66666666666666663</v>
      </c>
      <c r="I540" s="18"/>
    </row>
    <row r="541" spans="1:9">
      <c r="A541" t="s">
        <v>60</v>
      </c>
      <c r="B541" t="s">
        <v>82</v>
      </c>
      <c r="C541">
        <v>1</v>
      </c>
      <c r="D541">
        <v>5</v>
      </c>
      <c r="E541" t="s">
        <v>85</v>
      </c>
      <c r="F541">
        <v>0.05</v>
      </c>
      <c r="G541">
        <v>0.61</v>
      </c>
      <c r="H541">
        <f t="shared" si="82"/>
        <v>1.639344262295082</v>
      </c>
      <c r="I541" s="18"/>
    </row>
    <row r="542" spans="1:9">
      <c r="A542" t="s">
        <v>60</v>
      </c>
      <c r="B542" t="s">
        <v>82</v>
      </c>
      <c r="C542">
        <v>2</v>
      </c>
      <c r="D542">
        <v>3</v>
      </c>
      <c r="E542" t="s">
        <v>85</v>
      </c>
      <c r="F542">
        <v>1.4</v>
      </c>
      <c r="G542">
        <v>1.2</v>
      </c>
      <c r="H542">
        <f t="shared" si="82"/>
        <v>0.83333333333333337</v>
      </c>
      <c r="I542" s="18"/>
    </row>
    <row r="543" spans="1:9">
      <c r="A543" t="s">
        <v>60</v>
      </c>
      <c r="B543" t="s">
        <v>82</v>
      </c>
      <c r="C543">
        <v>2</v>
      </c>
      <c r="D543">
        <v>5</v>
      </c>
      <c r="E543" s="1" t="s">
        <v>85</v>
      </c>
      <c r="F543">
        <v>0.6</v>
      </c>
      <c r="G543">
        <v>1.28</v>
      </c>
      <c r="H543">
        <f t="shared" si="82"/>
        <v>0.78125</v>
      </c>
      <c r="I543" s="18"/>
    </row>
    <row r="544" spans="1:9">
      <c r="A544" t="s">
        <v>60</v>
      </c>
      <c r="B544" t="s">
        <v>82</v>
      </c>
      <c r="C544">
        <v>3</v>
      </c>
      <c r="D544">
        <v>1</v>
      </c>
      <c r="E544" t="s">
        <v>85</v>
      </c>
      <c r="F544">
        <v>0.05</v>
      </c>
      <c r="G544">
        <v>1.45</v>
      </c>
      <c r="H544">
        <f t="shared" si="82"/>
        <v>0.68965517241379315</v>
      </c>
      <c r="I544" s="18"/>
    </row>
    <row r="545" spans="1:12">
      <c r="A545" t="s">
        <v>60</v>
      </c>
      <c r="B545" t="s">
        <v>82</v>
      </c>
      <c r="C545">
        <v>3</v>
      </c>
      <c r="D545">
        <v>1</v>
      </c>
      <c r="E545" t="s">
        <v>85</v>
      </c>
      <c r="F545">
        <v>0.8</v>
      </c>
      <c r="G545">
        <v>0.72</v>
      </c>
      <c r="H545">
        <f t="shared" si="82"/>
        <v>1.3888888888888888</v>
      </c>
      <c r="I545" s="18"/>
    </row>
    <row r="546" spans="1:12">
      <c r="A546" t="s">
        <v>60</v>
      </c>
      <c r="B546" t="s">
        <v>82</v>
      </c>
      <c r="C546">
        <v>3</v>
      </c>
      <c r="D546">
        <v>2</v>
      </c>
      <c r="E546" t="s">
        <v>85</v>
      </c>
      <c r="F546">
        <v>0.45</v>
      </c>
      <c r="G546">
        <v>0.71</v>
      </c>
      <c r="H546">
        <f t="shared" si="82"/>
        <v>1.4084507042253522</v>
      </c>
      <c r="I546" s="18"/>
    </row>
    <row r="547" spans="1:12">
      <c r="A547" t="s">
        <v>60</v>
      </c>
      <c r="B547" t="s">
        <v>82</v>
      </c>
      <c r="C547">
        <v>3</v>
      </c>
      <c r="D547">
        <v>3</v>
      </c>
      <c r="E547" t="s">
        <v>85</v>
      </c>
      <c r="F547">
        <v>0.13</v>
      </c>
      <c r="G547">
        <v>0.95</v>
      </c>
      <c r="H547">
        <f t="shared" si="82"/>
        <v>1.0526315789473684</v>
      </c>
      <c r="I547" s="18"/>
    </row>
    <row r="548" spans="1:12">
      <c r="A548" t="s">
        <v>60</v>
      </c>
      <c r="B548" t="s">
        <v>82</v>
      </c>
      <c r="C548">
        <v>3</v>
      </c>
      <c r="D548">
        <v>4</v>
      </c>
      <c r="E548" t="s">
        <v>85</v>
      </c>
      <c r="F548">
        <v>0.8</v>
      </c>
      <c r="G548">
        <v>1.28</v>
      </c>
      <c r="H548">
        <f t="shared" si="82"/>
        <v>0.78125</v>
      </c>
      <c r="I548" s="18"/>
    </row>
    <row r="549" spans="1:12">
      <c r="A549" t="s">
        <v>60</v>
      </c>
      <c r="B549" t="s">
        <v>82</v>
      </c>
      <c r="C549">
        <v>2</v>
      </c>
      <c r="D549">
        <v>3</v>
      </c>
      <c r="E549" t="s">
        <v>86</v>
      </c>
      <c r="F549">
        <v>0.2</v>
      </c>
      <c r="G549">
        <v>0.18</v>
      </c>
      <c r="H549">
        <f t="shared" si="82"/>
        <v>5.5555555555555554</v>
      </c>
      <c r="I549" s="18"/>
      <c r="K549" s="1"/>
      <c r="L549" s="19"/>
    </row>
    <row r="550" spans="1:12">
      <c r="A550" t="s">
        <v>60</v>
      </c>
      <c r="B550" t="s">
        <v>82</v>
      </c>
      <c r="C550">
        <v>2</v>
      </c>
      <c r="D550">
        <v>4</v>
      </c>
      <c r="E550" t="s">
        <v>86</v>
      </c>
      <c r="F550">
        <v>0.55000000000000004</v>
      </c>
      <c r="G550">
        <v>0.32</v>
      </c>
      <c r="H550">
        <f t="shared" si="82"/>
        <v>3.125</v>
      </c>
      <c r="I550" s="18"/>
      <c r="K550" s="1"/>
      <c r="L550" s="19"/>
    </row>
    <row r="551" spans="1:12">
      <c r="A551" t="s">
        <v>60</v>
      </c>
      <c r="B551" t="s">
        <v>82</v>
      </c>
      <c r="C551">
        <v>2</v>
      </c>
      <c r="D551">
        <v>4</v>
      </c>
      <c r="E551" t="s">
        <v>86</v>
      </c>
      <c r="F551">
        <v>0.1</v>
      </c>
      <c r="G551">
        <v>0.17</v>
      </c>
      <c r="H551">
        <f t="shared" si="82"/>
        <v>5.8823529411764701</v>
      </c>
      <c r="I551" s="18"/>
    </row>
    <row r="552" spans="1:12">
      <c r="A552" t="s">
        <v>60</v>
      </c>
      <c r="B552" t="s">
        <v>82</v>
      </c>
      <c r="C552">
        <v>2</v>
      </c>
      <c r="D552">
        <v>5</v>
      </c>
      <c r="E552" t="s">
        <v>86</v>
      </c>
      <c r="F552">
        <v>0.03</v>
      </c>
      <c r="G552">
        <v>0.22</v>
      </c>
      <c r="H552">
        <f t="shared" si="82"/>
        <v>4.5454545454545459</v>
      </c>
      <c r="I552" s="18"/>
    </row>
    <row r="553" spans="1:12">
      <c r="A553" t="s">
        <v>60</v>
      </c>
      <c r="B553" t="s">
        <v>82</v>
      </c>
      <c r="C553">
        <v>3</v>
      </c>
      <c r="D553">
        <v>1</v>
      </c>
      <c r="E553" t="s">
        <v>107</v>
      </c>
      <c r="F553">
        <v>1.75</v>
      </c>
      <c r="G553">
        <v>0.96</v>
      </c>
      <c r="H553">
        <f t="shared" si="82"/>
        <v>1.0416666666666667</v>
      </c>
      <c r="I553" s="18"/>
    </row>
    <row r="554" spans="1:12">
      <c r="A554" t="s">
        <v>60</v>
      </c>
      <c r="B554" t="s">
        <v>82</v>
      </c>
      <c r="C554">
        <v>3</v>
      </c>
      <c r="D554">
        <v>3</v>
      </c>
      <c r="E554" t="s">
        <v>107</v>
      </c>
      <c r="F554">
        <v>0.05</v>
      </c>
      <c r="G554">
        <v>1.45</v>
      </c>
      <c r="H554">
        <f t="shared" si="82"/>
        <v>0.68965517241379315</v>
      </c>
      <c r="I554" s="18"/>
    </row>
    <row r="555" spans="1:12">
      <c r="A555" t="s">
        <v>60</v>
      </c>
      <c r="B555" t="s">
        <v>82</v>
      </c>
      <c r="C555">
        <v>3</v>
      </c>
      <c r="D555">
        <v>4</v>
      </c>
      <c r="E555" t="s">
        <v>107</v>
      </c>
      <c r="F555">
        <v>0.15</v>
      </c>
      <c r="G555">
        <v>1.62</v>
      </c>
      <c r="H555">
        <f t="shared" si="82"/>
        <v>0.61728395061728392</v>
      </c>
      <c r="I555" s="18"/>
    </row>
    <row r="556" spans="1:12">
      <c r="A556" t="s">
        <v>60</v>
      </c>
      <c r="B556" t="s">
        <v>82</v>
      </c>
      <c r="C556">
        <v>1</v>
      </c>
      <c r="D556">
        <v>3</v>
      </c>
      <c r="E556" t="s">
        <v>89</v>
      </c>
      <c r="F556">
        <v>0.16</v>
      </c>
      <c r="G556">
        <v>0.82</v>
      </c>
      <c r="H556">
        <f t="shared" si="82"/>
        <v>1.2195121951219512</v>
      </c>
      <c r="I556" s="18"/>
    </row>
    <row r="557" spans="1:12">
      <c r="A557" t="s">
        <v>60</v>
      </c>
      <c r="B557" t="s">
        <v>82</v>
      </c>
      <c r="C557">
        <v>1</v>
      </c>
      <c r="D557">
        <v>3</v>
      </c>
      <c r="E557" t="s">
        <v>89</v>
      </c>
      <c r="F557">
        <v>0.85</v>
      </c>
      <c r="G557">
        <v>0.95</v>
      </c>
      <c r="H557">
        <f t="shared" si="82"/>
        <v>1.0526315789473684</v>
      </c>
      <c r="I557" s="18"/>
    </row>
    <row r="558" spans="1:12">
      <c r="A558" t="s">
        <v>60</v>
      </c>
      <c r="B558" t="s">
        <v>82</v>
      </c>
      <c r="C558">
        <v>1</v>
      </c>
      <c r="D558">
        <v>3</v>
      </c>
      <c r="E558" t="s">
        <v>89</v>
      </c>
      <c r="F558">
        <v>0.4</v>
      </c>
      <c r="G558">
        <v>1.71</v>
      </c>
      <c r="H558">
        <f t="shared" si="82"/>
        <v>0.58479532163742687</v>
      </c>
      <c r="I558" s="18"/>
    </row>
    <row r="559" spans="1:12">
      <c r="A559" t="s">
        <v>60</v>
      </c>
      <c r="B559" t="s">
        <v>82</v>
      </c>
      <c r="C559">
        <v>1</v>
      </c>
      <c r="D559">
        <v>5</v>
      </c>
      <c r="E559" t="s">
        <v>89</v>
      </c>
      <c r="F559">
        <v>0.1</v>
      </c>
      <c r="G559">
        <v>0.9</v>
      </c>
      <c r="H559">
        <f t="shared" si="82"/>
        <v>1.1111111111111112</v>
      </c>
      <c r="I559" s="18"/>
    </row>
    <row r="560" spans="1:12">
      <c r="A560" t="s">
        <v>60</v>
      </c>
      <c r="B560" t="s">
        <v>82</v>
      </c>
      <c r="C560">
        <v>2</v>
      </c>
      <c r="D560">
        <v>2</v>
      </c>
      <c r="E560" t="s">
        <v>89</v>
      </c>
      <c r="F560">
        <v>0.7</v>
      </c>
      <c r="G560">
        <v>0.33</v>
      </c>
      <c r="H560">
        <f t="shared" si="82"/>
        <v>3.0303030303030303</v>
      </c>
      <c r="I560" s="18"/>
    </row>
    <row r="561" spans="1:12">
      <c r="A561" t="s">
        <v>60</v>
      </c>
      <c r="B561" t="s">
        <v>82</v>
      </c>
      <c r="C561">
        <v>2</v>
      </c>
      <c r="D561">
        <v>4</v>
      </c>
      <c r="E561" t="s">
        <v>89</v>
      </c>
      <c r="F561">
        <v>0.2</v>
      </c>
      <c r="G561">
        <v>1.57</v>
      </c>
      <c r="H561">
        <f t="shared" si="82"/>
        <v>0.63694267515923564</v>
      </c>
      <c r="I561" s="18"/>
    </row>
    <row r="562" spans="1:12">
      <c r="A562" t="s">
        <v>60</v>
      </c>
      <c r="B562" t="s">
        <v>82</v>
      </c>
      <c r="C562">
        <v>2</v>
      </c>
      <c r="D562">
        <v>4</v>
      </c>
      <c r="E562" t="s">
        <v>89</v>
      </c>
      <c r="F562">
        <v>0.25</v>
      </c>
      <c r="G562">
        <v>0.47</v>
      </c>
      <c r="H562">
        <f t="shared" si="82"/>
        <v>2.1276595744680851</v>
      </c>
      <c r="I562" s="18"/>
    </row>
    <row r="563" spans="1:12">
      <c r="A563" t="s">
        <v>60</v>
      </c>
      <c r="B563" t="s">
        <v>82</v>
      </c>
      <c r="C563">
        <v>3</v>
      </c>
      <c r="D563">
        <v>5</v>
      </c>
      <c r="E563" t="s">
        <v>89</v>
      </c>
      <c r="F563">
        <v>0.7</v>
      </c>
      <c r="G563">
        <v>1.06</v>
      </c>
      <c r="H563">
        <f t="shared" si="82"/>
        <v>0.94339622641509424</v>
      </c>
      <c r="I563" s="18"/>
    </row>
    <row r="564" spans="1:12">
      <c r="A564" t="s">
        <v>60</v>
      </c>
      <c r="B564" t="s">
        <v>82</v>
      </c>
      <c r="C564">
        <v>1</v>
      </c>
      <c r="D564">
        <v>1</v>
      </c>
      <c r="E564" s="1" t="s">
        <v>90</v>
      </c>
      <c r="F564">
        <v>0.27</v>
      </c>
      <c r="G564">
        <v>0.4</v>
      </c>
      <c r="H564">
        <f t="shared" si="82"/>
        <v>2.5</v>
      </c>
      <c r="I564" s="18"/>
    </row>
    <row r="565" spans="1:12">
      <c r="A565" t="s">
        <v>60</v>
      </c>
      <c r="B565" t="s">
        <v>82</v>
      </c>
      <c r="C565">
        <v>2</v>
      </c>
      <c r="D565">
        <v>1</v>
      </c>
      <c r="E565" s="1" t="s">
        <v>90</v>
      </c>
      <c r="F565">
        <v>0.15</v>
      </c>
      <c r="G565">
        <v>0.65</v>
      </c>
      <c r="H565">
        <f t="shared" si="82"/>
        <v>1.5384615384615383</v>
      </c>
      <c r="I565" s="18"/>
    </row>
    <row r="566" spans="1:12">
      <c r="A566" t="s">
        <v>60</v>
      </c>
      <c r="B566" t="s">
        <v>82</v>
      </c>
      <c r="C566">
        <v>2</v>
      </c>
      <c r="D566">
        <v>3</v>
      </c>
      <c r="E566" s="1" t="s">
        <v>90</v>
      </c>
      <c r="F566">
        <v>0.6</v>
      </c>
      <c r="G566">
        <v>0.72</v>
      </c>
      <c r="H566">
        <f t="shared" si="82"/>
        <v>1.3888888888888888</v>
      </c>
      <c r="I566" s="18"/>
    </row>
    <row r="567" spans="1:12">
      <c r="A567" t="s">
        <v>60</v>
      </c>
      <c r="B567" t="s">
        <v>82</v>
      </c>
      <c r="C567">
        <v>2</v>
      </c>
      <c r="D567">
        <v>3</v>
      </c>
      <c r="E567" s="1" t="s">
        <v>90</v>
      </c>
      <c r="F567">
        <v>0.45</v>
      </c>
      <c r="G567">
        <v>0.85</v>
      </c>
      <c r="H567">
        <f t="shared" si="82"/>
        <v>1.1764705882352942</v>
      </c>
      <c r="I567" s="18"/>
    </row>
    <row r="568" spans="1:12">
      <c r="A568" t="s">
        <v>60</v>
      </c>
      <c r="B568" t="s">
        <v>82</v>
      </c>
      <c r="C568">
        <v>3</v>
      </c>
      <c r="D568">
        <v>5</v>
      </c>
      <c r="E568" s="1" t="s">
        <v>90</v>
      </c>
      <c r="F568">
        <v>0.25</v>
      </c>
      <c r="G568">
        <v>0.48</v>
      </c>
      <c r="H568">
        <f t="shared" si="82"/>
        <v>2.0833333333333335</v>
      </c>
      <c r="I568" s="18"/>
    </row>
    <row r="569" spans="1:12">
      <c r="A569" t="s">
        <v>60</v>
      </c>
      <c r="B569" t="s">
        <v>82</v>
      </c>
      <c r="C569">
        <v>3</v>
      </c>
      <c r="D569">
        <v>5</v>
      </c>
      <c r="E569" s="1" t="s">
        <v>90</v>
      </c>
      <c r="F569">
        <v>0.23</v>
      </c>
      <c r="G569">
        <v>0.43</v>
      </c>
      <c r="H569">
        <f t="shared" ref="H569:H589" si="83">1/G569</f>
        <v>2.3255813953488373</v>
      </c>
      <c r="I569" s="18"/>
    </row>
    <row r="570" spans="1:12">
      <c r="A570" t="s">
        <v>60</v>
      </c>
      <c r="B570" t="s">
        <v>82</v>
      </c>
      <c r="C570">
        <v>3</v>
      </c>
      <c r="D570">
        <v>5</v>
      </c>
      <c r="E570" s="1" t="s">
        <v>90</v>
      </c>
      <c r="F570">
        <v>0.3</v>
      </c>
      <c r="G570">
        <v>0.56000000000000005</v>
      </c>
      <c r="H570">
        <f t="shared" si="83"/>
        <v>1.7857142857142856</v>
      </c>
      <c r="I570" s="18"/>
    </row>
    <row r="571" spans="1:12">
      <c r="A571" t="s">
        <v>60</v>
      </c>
      <c r="B571" t="s">
        <v>82</v>
      </c>
      <c r="C571">
        <v>3</v>
      </c>
      <c r="D571">
        <v>5</v>
      </c>
      <c r="E571" s="1" t="s">
        <v>90</v>
      </c>
      <c r="F571">
        <v>0.2</v>
      </c>
      <c r="G571">
        <v>0.84</v>
      </c>
      <c r="H571">
        <f t="shared" si="83"/>
        <v>1.1904761904761905</v>
      </c>
      <c r="I571" s="18"/>
    </row>
    <row r="572" spans="1:12">
      <c r="A572" t="s">
        <v>60</v>
      </c>
      <c r="B572" t="s">
        <v>82</v>
      </c>
      <c r="C572">
        <v>3</v>
      </c>
      <c r="D572">
        <v>5</v>
      </c>
      <c r="E572" s="1" t="s">
        <v>90</v>
      </c>
      <c r="F572">
        <v>0.1</v>
      </c>
      <c r="G572">
        <v>0.57999999999999996</v>
      </c>
      <c r="H572">
        <f t="shared" si="83"/>
        <v>1.7241379310344829</v>
      </c>
      <c r="I572" s="18"/>
    </row>
    <row r="573" spans="1:12">
      <c r="A573" t="s">
        <v>60</v>
      </c>
      <c r="B573" t="s">
        <v>82</v>
      </c>
      <c r="C573">
        <v>2</v>
      </c>
      <c r="D573">
        <v>1</v>
      </c>
      <c r="E573" t="s">
        <v>91</v>
      </c>
      <c r="F573">
        <v>0.8</v>
      </c>
      <c r="G573">
        <v>0.95</v>
      </c>
      <c r="H573">
        <f t="shared" si="83"/>
        <v>1.0526315789473684</v>
      </c>
      <c r="I573" s="18"/>
      <c r="K573" s="1"/>
      <c r="L573" s="19"/>
    </row>
    <row r="574" spans="1:12">
      <c r="A574" t="s">
        <v>60</v>
      </c>
      <c r="B574" t="s">
        <v>82</v>
      </c>
      <c r="C574">
        <v>2</v>
      </c>
      <c r="D574">
        <v>3</v>
      </c>
      <c r="E574" t="s">
        <v>92</v>
      </c>
      <c r="F574">
        <v>0.25</v>
      </c>
      <c r="G574">
        <v>0.16</v>
      </c>
      <c r="H574">
        <f t="shared" si="83"/>
        <v>6.25</v>
      </c>
      <c r="I574" s="18"/>
    </row>
    <row r="575" spans="1:12">
      <c r="A575" t="s">
        <v>60</v>
      </c>
      <c r="B575" t="s">
        <v>82</v>
      </c>
      <c r="C575">
        <v>2</v>
      </c>
      <c r="D575">
        <v>5</v>
      </c>
      <c r="E575" s="1" t="s">
        <v>93</v>
      </c>
      <c r="F575">
        <v>0.6</v>
      </c>
      <c r="G575">
        <v>0.33</v>
      </c>
      <c r="H575">
        <f t="shared" si="83"/>
        <v>3.0303030303030303</v>
      </c>
      <c r="I575" s="18"/>
    </row>
    <row r="576" spans="1:12">
      <c r="A576" t="s">
        <v>60</v>
      </c>
      <c r="B576" t="s">
        <v>82</v>
      </c>
      <c r="C576">
        <v>2</v>
      </c>
      <c r="D576">
        <v>5</v>
      </c>
      <c r="E576" s="1" t="s">
        <v>93</v>
      </c>
      <c r="F576">
        <v>0.08</v>
      </c>
      <c r="G576">
        <v>0.4</v>
      </c>
      <c r="H576">
        <f t="shared" si="83"/>
        <v>2.5</v>
      </c>
      <c r="I576" s="18"/>
    </row>
    <row r="577" spans="1:22">
      <c r="A577" t="s">
        <v>60</v>
      </c>
      <c r="B577" t="s">
        <v>82</v>
      </c>
      <c r="C577">
        <v>3</v>
      </c>
      <c r="D577">
        <v>5</v>
      </c>
      <c r="E577" s="1" t="s">
        <v>93</v>
      </c>
      <c r="F577">
        <v>0.04</v>
      </c>
      <c r="G577">
        <v>0.22</v>
      </c>
      <c r="H577">
        <f t="shared" si="83"/>
        <v>4.5454545454545459</v>
      </c>
      <c r="I577" s="18"/>
      <c r="K577" s="15"/>
      <c r="L577" s="20"/>
    </row>
    <row r="578" spans="1:22">
      <c r="A578" t="s">
        <v>60</v>
      </c>
      <c r="B578" t="s">
        <v>82</v>
      </c>
      <c r="C578">
        <v>2</v>
      </c>
      <c r="D578">
        <v>5</v>
      </c>
      <c r="E578" t="s">
        <v>112</v>
      </c>
      <c r="F578">
        <v>0.06</v>
      </c>
      <c r="G578">
        <v>0.76</v>
      </c>
      <c r="H578">
        <f t="shared" si="83"/>
        <v>1.3157894736842106</v>
      </c>
      <c r="I578" s="18"/>
    </row>
    <row r="579" spans="1:22">
      <c r="A579" t="s">
        <v>60</v>
      </c>
      <c r="B579" t="s">
        <v>82</v>
      </c>
      <c r="C579">
        <v>1</v>
      </c>
      <c r="D579">
        <v>1</v>
      </c>
      <c r="E579" s="1" t="s">
        <v>41</v>
      </c>
      <c r="F579">
        <v>0.75</v>
      </c>
      <c r="G579">
        <v>1.06</v>
      </c>
      <c r="H579">
        <f t="shared" si="83"/>
        <v>0.94339622641509424</v>
      </c>
      <c r="I579" s="18"/>
    </row>
    <row r="580" spans="1:22">
      <c r="A580" t="s">
        <v>60</v>
      </c>
      <c r="B580" t="s">
        <v>82</v>
      </c>
      <c r="C580">
        <v>1</v>
      </c>
      <c r="D580">
        <v>2</v>
      </c>
      <c r="E580" s="1" t="s">
        <v>41</v>
      </c>
      <c r="F580">
        <v>1.05</v>
      </c>
      <c r="G580">
        <v>1.45</v>
      </c>
      <c r="H580">
        <f t="shared" si="83"/>
        <v>0.68965517241379315</v>
      </c>
      <c r="I580" s="18"/>
    </row>
    <row r="581" spans="1:22">
      <c r="A581" t="s">
        <v>60</v>
      </c>
      <c r="B581" t="s">
        <v>82</v>
      </c>
      <c r="C581">
        <v>1</v>
      </c>
      <c r="D581">
        <v>2</v>
      </c>
      <c r="E581" s="1" t="s">
        <v>41</v>
      </c>
      <c r="F581">
        <v>0.74</v>
      </c>
      <c r="G581">
        <v>1.28</v>
      </c>
      <c r="H581">
        <f t="shared" si="83"/>
        <v>0.78125</v>
      </c>
      <c r="I581" s="18"/>
    </row>
    <row r="582" spans="1:22">
      <c r="A582" t="s">
        <v>60</v>
      </c>
      <c r="B582" t="s">
        <v>82</v>
      </c>
      <c r="C582">
        <v>1</v>
      </c>
      <c r="D582">
        <v>2</v>
      </c>
      <c r="E582" s="1" t="s">
        <v>41</v>
      </c>
      <c r="F582">
        <v>0.4</v>
      </c>
      <c r="G582">
        <v>0.88</v>
      </c>
      <c r="H582">
        <f t="shared" si="83"/>
        <v>1.1363636363636365</v>
      </c>
      <c r="I582" s="18"/>
    </row>
    <row r="583" spans="1:22">
      <c r="A583" t="s">
        <v>60</v>
      </c>
      <c r="B583" t="s">
        <v>82</v>
      </c>
      <c r="C583">
        <v>1</v>
      </c>
      <c r="D583">
        <v>2</v>
      </c>
      <c r="E583" s="1" t="s">
        <v>41</v>
      </c>
      <c r="F583">
        <v>0.25</v>
      </c>
      <c r="G583">
        <v>0.88</v>
      </c>
      <c r="H583">
        <f t="shared" si="83"/>
        <v>1.1363636363636365</v>
      </c>
      <c r="I583" s="18"/>
    </row>
    <row r="584" spans="1:22">
      <c r="A584" t="s">
        <v>60</v>
      </c>
      <c r="B584" t="s">
        <v>82</v>
      </c>
      <c r="C584">
        <v>1</v>
      </c>
      <c r="D584">
        <v>3</v>
      </c>
      <c r="E584" s="1" t="s">
        <v>41</v>
      </c>
      <c r="F584">
        <v>0.25</v>
      </c>
      <c r="G584">
        <v>0.7</v>
      </c>
      <c r="H584">
        <f t="shared" si="83"/>
        <v>1.4285714285714286</v>
      </c>
      <c r="I584" s="18"/>
    </row>
    <row r="585" spans="1:22">
      <c r="A585" t="s">
        <v>60</v>
      </c>
      <c r="B585" t="s">
        <v>82</v>
      </c>
      <c r="C585">
        <v>1</v>
      </c>
      <c r="D585">
        <v>4</v>
      </c>
      <c r="E585" s="1" t="s">
        <v>41</v>
      </c>
      <c r="F585">
        <v>0.83</v>
      </c>
      <c r="G585">
        <v>1.29</v>
      </c>
      <c r="H585">
        <f t="shared" si="83"/>
        <v>0.77519379844961234</v>
      </c>
      <c r="I585" s="18"/>
    </row>
    <row r="586" spans="1:22">
      <c r="A586" t="s">
        <v>60</v>
      </c>
      <c r="B586" t="s">
        <v>82</v>
      </c>
      <c r="C586">
        <v>1</v>
      </c>
      <c r="D586">
        <v>5</v>
      </c>
      <c r="E586" s="1" t="s">
        <v>41</v>
      </c>
      <c r="F586">
        <v>1.1000000000000001</v>
      </c>
      <c r="G586">
        <v>1.1599999999999999</v>
      </c>
      <c r="H586">
        <f t="shared" si="83"/>
        <v>0.86206896551724144</v>
      </c>
      <c r="I586" s="18"/>
    </row>
    <row r="587" spans="1:22">
      <c r="A587" t="s">
        <v>60</v>
      </c>
      <c r="B587" t="s">
        <v>82</v>
      </c>
      <c r="C587">
        <v>2</v>
      </c>
      <c r="D587">
        <v>5</v>
      </c>
      <c r="E587" s="1" t="s">
        <v>41</v>
      </c>
      <c r="F587">
        <v>0.65</v>
      </c>
      <c r="G587">
        <v>0.6</v>
      </c>
      <c r="H587">
        <f t="shared" si="83"/>
        <v>1.6666666666666667</v>
      </c>
      <c r="I587" s="18"/>
    </row>
    <row r="588" spans="1:22">
      <c r="A588" t="s">
        <v>62</v>
      </c>
      <c r="B588" t="s">
        <v>82</v>
      </c>
      <c r="C588">
        <v>7</v>
      </c>
      <c r="D588">
        <v>2</v>
      </c>
      <c r="E588" t="s">
        <v>134</v>
      </c>
      <c r="F588">
        <v>0.05</v>
      </c>
      <c r="G588">
        <v>0.55000000000000004</v>
      </c>
      <c r="H588">
        <f t="shared" si="83"/>
        <v>1.8181818181818181</v>
      </c>
      <c r="I588" s="18"/>
      <c r="J588" s="13" t="s">
        <v>0</v>
      </c>
      <c r="K588" s="13" t="s">
        <v>5</v>
      </c>
      <c r="L588" s="21" t="s">
        <v>12</v>
      </c>
      <c r="M588" s="13" t="s">
        <v>155</v>
      </c>
      <c r="N588" s="13" t="s">
        <v>80</v>
      </c>
      <c r="O588" s="13" t="s">
        <v>157</v>
      </c>
      <c r="P588" s="13" t="s">
        <v>151</v>
      </c>
      <c r="Q588" s="13" t="s">
        <v>158</v>
      </c>
      <c r="R588" s="13" t="s">
        <v>150</v>
      </c>
      <c r="S588" s="13" t="s">
        <v>14</v>
      </c>
      <c r="T588" s="13" t="s">
        <v>15</v>
      </c>
      <c r="U588" s="13" t="s">
        <v>16</v>
      </c>
      <c r="V588" s="13" t="s">
        <v>81</v>
      </c>
    </row>
    <row r="589" spans="1:22">
      <c r="A589" t="s">
        <v>62</v>
      </c>
      <c r="B589" t="s">
        <v>82</v>
      </c>
      <c r="C589">
        <v>5</v>
      </c>
      <c r="D589">
        <v>2</v>
      </c>
      <c r="E589" s="1" t="s">
        <v>135</v>
      </c>
      <c r="F589">
        <v>1.53</v>
      </c>
      <c r="G589">
        <v>1.67</v>
      </c>
      <c r="H589">
        <f t="shared" si="83"/>
        <v>0.5988023952095809</v>
      </c>
      <c r="I589" s="18"/>
      <c r="J589" t="s">
        <v>62</v>
      </c>
      <c r="K589" t="s">
        <v>134</v>
      </c>
      <c r="L589" s="9">
        <v>1</v>
      </c>
      <c r="M589">
        <f>F588</f>
        <v>0.05</v>
      </c>
      <c r="N589">
        <f>H588</f>
        <v>1.8181818181818181</v>
      </c>
      <c r="O589">
        <f>10000/30*N589</f>
        <v>606.06060606060601</v>
      </c>
      <c r="P589">
        <f>O589/$O$612*100</f>
        <v>4.5949656419826024</v>
      </c>
      <c r="Q589">
        <f>M589/30*100</f>
        <v>0.16666666666666669</v>
      </c>
      <c r="R589">
        <f>Q589/$Q$612*100</f>
        <v>0.63127515152626967</v>
      </c>
      <c r="S589">
        <v>1</v>
      </c>
      <c r="T589">
        <f>S589/35</f>
        <v>2.8571428571428571E-2</v>
      </c>
      <c r="U589">
        <f>T589/$T$612*100</f>
        <v>1.8867924528301887</v>
      </c>
      <c r="V589">
        <f>U589+R589+P589</f>
        <v>7.1130332463390609</v>
      </c>
    </row>
    <row r="590" spans="1:22">
      <c r="A590" t="s">
        <v>62</v>
      </c>
      <c r="B590" t="s">
        <v>82</v>
      </c>
      <c r="C590">
        <v>2</v>
      </c>
      <c r="D590">
        <v>2</v>
      </c>
      <c r="E590" s="1" t="s">
        <v>63</v>
      </c>
      <c r="F590">
        <v>0.2</v>
      </c>
      <c r="G590">
        <v>0.28000000000000003</v>
      </c>
      <c r="H590">
        <v>3.5714285714285712</v>
      </c>
      <c r="I590" s="18"/>
      <c r="J590" t="s">
        <v>62</v>
      </c>
      <c r="K590" s="1" t="s">
        <v>135</v>
      </c>
      <c r="L590" s="9">
        <v>1</v>
      </c>
      <c r="M590">
        <f>F589</f>
        <v>1.53</v>
      </c>
      <c r="N590">
        <f>H589</f>
        <v>0.5988023952095809</v>
      </c>
      <c r="O590">
        <f t="shared" ref="O590:O605" si="84">10000/30*N590</f>
        <v>199.60079840319361</v>
      </c>
      <c r="P590">
        <f t="shared" ref="P590:P605" si="85">O590/$O$612*100</f>
        <v>1.5133120377787013</v>
      </c>
      <c r="Q590">
        <f t="shared" ref="Q590:Q605" si="86">M590/30*100</f>
        <v>5.1000000000000005</v>
      </c>
      <c r="R590">
        <f t="shared" ref="R590:R605" si="87">Q590/$Q$612*100</f>
        <v>19.317019636703854</v>
      </c>
      <c r="S590">
        <v>1</v>
      </c>
      <c r="T590">
        <f t="shared" ref="T590:T605" si="88">S590/35</f>
        <v>2.8571428571428571E-2</v>
      </c>
      <c r="U590">
        <f t="shared" ref="U590:U605" si="89">T590/$T$612*100</f>
        <v>1.8867924528301887</v>
      </c>
      <c r="V590">
        <f t="shared" ref="V590:V605" si="90">U590+R590+P590</f>
        <v>22.717124127312744</v>
      </c>
    </row>
    <row r="591" spans="1:22">
      <c r="A591" t="s">
        <v>62</v>
      </c>
      <c r="B591" t="s">
        <v>82</v>
      </c>
      <c r="C591">
        <v>2</v>
      </c>
      <c r="D591">
        <v>2</v>
      </c>
      <c r="E591" s="1" t="s">
        <v>63</v>
      </c>
      <c r="F591">
        <v>0.31</v>
      </c>
      <c r="G591">
        <v>0.31</v>
      </c>
      <c r="H591">
        <v>3.2258064516129035</v>
      </c>
      <c r="I591" s="18"/>
      <c r="J591" t="s">
        <v>62</v>
      </c>
      <c r="K591" s="1" t="s">
        <v>63</v>
      </c>
      <c r="L591" s="19">
        <v>3</v>
      </c>
      <c r="M591">
        <f>SUM(F590:F592)/3</f>
        <v>0.38666666666666671</v>
      </c>
      <c r="N591">
        <f>SUM(H590:H592)/3</f>
        <v>2.6625704045058884</v>
      </c>
      <c r="O591">
        <f t="shared" si="84"/>
        <v>887.52346816862939</v>
      </c>
      <c r="P591">
        <f t="shared" si="85"/>
        <v>6.7289307404353513</v>
      </c>
      <c r="Q591">
        <f t="shared" si="86"/>
        <v>1.288888888888889</v>
      </c>
      <c r="R591">
        <f t="shared" si="87"/>
        <v>4.8818611718031519</v>
      </c>
      <c r="S591">
        <v>2</v>
      </c>
      <c r="T591">
        <f t="shared" si="88"/>
        <v>5.7142857142857141E-2</v>
      </c>
      <c r="U591">
        <f t="shared" si="89"/>
        <v>3.7735849056603774</v>
      </c>
      <c r="V591">
        <f t="shared" si="90"/>
        <v>15.384376817898882</v>
      </c>
    </row>
    <row r="592" spans="1:22">
      <c r="A592" t="s">
        <v>62</v>
      </c>
      <c r="B592" t="s">
        <v>82</v>
      </c>
      <c r="C592">
        <v>2</v>
      </c>
      <c r="D592">
        <v>3</v>
      </c>
      <c r="E592" s="1" t="s">
        <v>63</v>
      </c>
      <c r="F592">
        <v>0.65</v>
      </c>
      <c r="G592">
        <v>0.84</v>
      </c>
      <c r="H592">
        <v>1.1904761904761905</v>
      </c>
      <c r="I592" s="18"/>
      <c r="J592" t="s">
        <v>62</v>
      </c>
      <c r="K592" t="s">
        <v>22</v>
      </c>
      <c r="L592" s="9">
        <v>1</v>
      </c>
      <c r="M592">
        <f>F593</f>
        <v>0.19</v>
      </c>
      <c r="N592">
        <f>H593</f>
        <v>0.90909090909090906</v>
      </c>
      <c r="O592">
        <f t="shared" si="84"/>
        <v>303.030303030303</v>
      </c>
      <c r="P592">
        <f t="shared" si="85"/>
        <v>2.2974828209913012</v>
      </c>
      <c r="Q592">
        <f t="shared" si="86"/>
        <v>0.6333333333333333</v>
      </c>
      <c r="R592">
        <f t="shared" si="87"/>
        <v>2.3988455757998248</v>
      </c>
      <c r="S592">
        <v>1</v>
      </c>
      <c r="T592">
        <f t="shared" si="88"/>
        <v>2.8571428571428571E-2</v>
      </c>
      <c r="U592">
        <f t="shared" si="89"/>
        <v>1.8867924528301887</v>
      </c>
      <c r="V592">
        <f t="shared" si="90"/>
        <v>6.5831208496213147</v>
      </c>
    </row>
    <row r="593" spans="1:22">
      <c r="A593" t="s">
        <v>62</v>
      </c>
      <c r="B593" t="s">
        <v>82</v>
      </c>
      <c r="C593">
        <v>5</v>
      </c>
      <c r="D593">
        <v>3</v>
      </c>
      <c r="E593" t="s">
        <v>22</v>
      </c>
      <c r="F593">
        <v>0.19</v>
      </c>
      <c r="G593">
        <v>1.1000000000000001</v>
      </c>
      <c r="H593">
        <f>1/G593</f>
        <v>0.90909090909090906</v>
      </c>
      <c r="I593" s="18"/>
      <c r="J593" t="s">
        <v>62</v>
      </c>
      <c r="K593" s="1" t="s">
        <v>84</v>
      </c>
      <c r="L593" s="9">
        <v>2</v>
      </c>
      <c r="M593">
        <f>SUM(F594:F595)/2</f>
        <v>0.19500000000000001</v>
      </c>
      <c r="N593">
        <f>SUM(H594:H595)/2</f>
        <v>3.8416075650118202</v>
      </c>
      <c r="O593">
        <f t="shared" si="84"/>
        <v>1280.53585500394</v>
      </c>
      <c r="P593">
        <f t="shared" si="85"/>
        <v>9.7086301241653672</v>
      </c>
      <c r="Q593">
        <f t="shared" si="86"/>
        <v>0.65</v>
      </c>
      <c r="R593">
        <f t="shared" si="87"/>
        <v>2.4619730909524518</v>
      </c>
      <c r="S593">
        <v>2</v>
      </c>
      <c r="T593">
        <f t="shared" si="88"/>
        <v>5.7142857142857141E-2</v>
      </c>
      <c r="U593">
        <f t="shared" si="89"/>
        <v>3.7735849056603774</v>
      </c>
      <c r="V593">
        <f t="shared" si="90"/>
        <v>15.944188120778197</v>
      </c>
    </row>
    <row r="594" spans="1:22">
      <c r="A594" t="s">
        <v>62</v>
      </c>
      <c r="B594" t="s">
        <v>82</v>
      </c>
      <c r="C594">
        <v>5</v>
      </c>
      <c r="D594">
        <v>4</v>
      </c>
      <c r="E594" s="1" t="s">
        <v>84</v>
      </c>
      <c r="F594">
        <v>0.19</v>
      </c>
      <c r="G594">
        <v>0.47</v>
      </c>
      <c r="H594">
        <f>1/G594</f>
        <v>2.1276595744680851</v>
      </c>
      <c r="I594" s="18"/>
      <c r="J594" t="s">
        <v>62</v>
      </c>
      <c r="K594" t="s">
        <v>136</v>
      </c>
      <c r="L594" s="9">
        <v>8</v>
      </c>
      <c r="M594">
        <f>SUM(F596:F603)/8</f>
        <v>0.25375000000000003</v>
      </c>
      <c r="N594">
        <f>SUM(H596:H603)/8</f>
        <v>1.566806693637947</v>
      </c>
      <c r="O594">
        <f t="shared" si="84"/>
        <v>522.26889787931566</v>
      </c>
      <c r="P594">
        <f t="shared" si="85"/>
        <v>3.9596826086921002</v>
      </c>
      <c r="Q594">
        <f t="shared" si="86"/>
        <v>0.84583333333333355</v>
      </c>
      <c r="R594">
        <f t="shared" si="87"/>
        <v>3.2037213939958189</v>
      </c>
      <c r="S594">
        <v>5</v>
      </c>
      <c r="T594">
        <f t="shared" si="88"/>
        <v>0.14285714285714285</v>
      </c>
      <c r="U594">
        <f t="shared" si="89"/>
        <v>9.4339622641509422</v>
      </c>
      <c r="V594">
        <f t="shared" si="90"/>
        <v>16.597366266838861</v>
      </c>
    </row>
    <row r="595" spans="1:22">
      <c r="A595" t="s">
        <v>62</v>
      </c>
      <c r="B595" t="s">
        <v>82</v>
      </c>
      <c r="C595">
        <v>8</v>
      </c>
      <c r="D595">
        <v>4</v>
      </c>
      <c r="E595" s="1" t="s">
        <v>84</v>
      </c>
      <c r="F595">
        <v>0.2</v>
      </c>
      <c r="G595">
        <v>0.18</v>
      </c>
      <c r="H595">
        <f>1/G595</f>
        <v>5.5555555555555554</v>
      </c>
      <c r="I595" s="18"/>
      <c r="J595" t="s">
        <v>62</v>
      </c>
      <c r="K595" t="s">
        <v>137</v>
      </c>
      <c r="L595" s="9">
        <v>6</v>
      </c>
      <c r="M595">
        <f>SUM(F604:F609)/6</f>
        <v>0.40500000000000003</v>
      </c>
      <c r="N595">
        <f>SUM(H604:H609)/6</f>
        <v>1.4232804232804235</v>
      </c>
      <c r="O595">
        <f t="shared" si="84"/>
        <v>474.42680776014112</v>
      </c>
      <c r="P595">
        <f t="shared" si="85"/>
        <v>3.5969585541339999</v>
      </c>
      <c r="Q595">
        <f t="shared" si="86"/>
        <v>1.35</v>
      </c>
      <c r="R595">
        <f t="shared" si="87"/>
        <v>5.1133287273627843</v>
      </c>
      <c r="S595">
        <v>5</v>
      </c>
      <c r="T595">
        <f t="shared" si="88"/>
        <v>0.14285714285714285</v>
      </c>
      <c r="U595">
        <f t="shared" si="89"/>
        <v>9.4339622641509422</v>
      </c>
      <c r="V595">
        <f t="shared" si="90"/>
        <v>18.144249545647725</v>
      </c>
    </row>
    <row r="596" spans="1:22">
      <c r="A596" t="s">
        <v>62</v>
      </c>
      <c r="B596" t="s">
        <v>82</v>
      </c>
      <c r="C596">
        <v>5</v>
      </c>
      <c r="D596">
        <v>3</v>
      </c>
      <c r="E596" t="s">
        <v>136</v>
      </c>
      <c r="F596">
        <v>0.1</v>
      </c>
      <c r="G596">
        <v>0.4</v>
      </c>
      <c r="H596">
        <f>1/G596</f>
        <v>2.5</v>
      </c>
      <c r="I596" s="18"/>
      <c r="J596" t="s">
        <v>62</v>
      </c>
      <c r="K596" s="1" t="s">
        <v>138</v>
      </c>
      <c r="L596" s="9">
        <v>1</v>
      </c>
      <c r="M596">
        <f>F610</f>
        <v>0.15</v>
      </c>
      <c r="N596">
        <f>H610</f>
        <v>1.1764705882352942</v>
      </c>
      <c r="O596">
        <f t="shared" si="84"/>
        <v>392.15686274509801</v>
      </c>
      <c r="P596">
        <f t="shared" si="85"/>
        <v>2.9732130624593305</v>
      </c>
      <c r="Q596">
        <f t="shared" si="86"/>
        <v>0.5</v>
      </c>
      <c r="R596">
        <f t="shared" si="87"/>
        <v>1.8938254545788089</v>
      </c>
      <c r="S596">
        <v>1</v>
      </c>
      <c r="T596">
        <f t="shared" si="88"/>
        <v>2.8571428571428571E-2</v>
      </c>
      <c r="U596">
        <f t="shared" si="89"/>
        <v>1.8867924528301887</v>
      </c>
      <c r="V596">
        <f t="shared" si="90"/>
        <v>6.7538309698683285</v>
      </c>
    </row>
    <row r="597" spans="1:22">
      <c r="A597" t="s">
        <v>62</v>
      </c>
      <c r="B597" t="s">
        <v>82</v>
      </c>
      <c r="C597">
        <v>6</v>
      </c>
      <c r="D597">
        <v>1</v>
      </c>
      <c r="E597" t="s">
        <v>136</v>
      </c>
      <c r="F597">
        <v>0.17</v>
      </c>
      <c r="G597">
        <v>0.97</v>
      </c>
      <c r="H597">
        <v>1.0309278350515465</v>
      </c>
      <c r="I597" s="18"/>
      <c r="J597" t="s">
        <v>62</v>
      </c>
      <c r="K597" t="s">
        <v>139</v>
      </c>
      <c r="L597" s="9">
        <v>1</v>
      </c>
      <c r="M597">
        <f>F611</f>
        <v>0.3</v>
      </c>
      <c r="N597">
        <f>H611</f>
        <v>3.3333333333333335</v>
      </c>
      <c r="O597">
        <f t="shared" si="84"/>
        <v>1111.1111111111111</v>
      </c>
      <c r="P597">
        <f t="shared" si="85"/>
        <v>8.4241036769681035</v>
      </c>
      <c r="Q597">
        <f t="shared" si="86"/>
        <v>1</v>
      </c>
      <c r="R597">
        <f t="shared" si="87"/>
        <v>3.7876509091576178</v>
      </c>
      <c r="S597">
        <v>1</v>
      </c>
      <c r="T597">
        <f t="shared" si="88"/>
        <v>2.8571428571428571E-2</v>
      </c>
      <c r="U597">
        <f t="shared" si="89"/>
        <v>1.8867924528301887</v>
      </c>
      <c r="V597">
        <f t="shared" si="90"/>
        <v>14.09854703895591</v>
      </c>
    </row>
    <row r="598" spans="1:22">
      <c r="A598" t="s">
        <v>62</v>
      </c>
      <c r="B598" t="s">
        <v>82</v>
      </c>
      <c r="C598">
        <v>6</v>
      </c>
      <c r="D598">
        <v>2</v>
      </c>
      <c r="E598" t="s">
        <v>136</v>
      </c>
      <c r="F598">
        <v>0.4</v>
      </c>
      <c r="G598">
        <v>0.9</v>
      </c>
      <c r="H598">
        <v>1.1111111111111112</v>
      </c>
      <c r="I598" s="18"/>
      <c r="J598" t="s">
        <v>62</v>
      </c>
      <c r="K598" s="1" t="s">
        <v>125</v>
      </c>
      <c r="L598" s="9">
        <v>1</v>
      </c>
      <c r="M598">
        <f>F612</f>
        <v>0.2</v>
      </c>
      <c r="N598">
        <f>H612</f>
        <v>2.7027027027027026</v>
      </c>
      <c r="O598">
        <f t="shared" si="84"/>
        <v>900.90090090090087</v>
      </c>
      <c r="P598">
        <f t="shared" si="85"/>
        <v>6.8303543326768414</v>
      </c>
      <c r="Q598">
        <f t="shared" si="86"/>
        <v>0.66666666666666674</v>
      </c>
      <c r="R598">
        <f t="shared" si="87"/>
        <v>2.5251006061050787</v>
      </c>
      <c r="S598">
        <v>1</v>
      </c>
      <c r="T598">
        <f t="shared" si="88"/>
        <v>2.8571428571428571E-2</v>
      </c>
      <c r="U598">
        <f t="shared" si="89"/>
        <v>1.8867924528301887</v>
      </c>
      <c r="V598">
        <f t="shared" si="90"/>
        <v>11.242247391612109</v>
      </c>
    </row>
    <row r="599" spans="1:22">
      <c r="A599" t="s">
        <v>62</v>
      </c>
      <c r="B599" t="s">
        <v>82</v>
      </c>
      <c r="C599">
        <v>6</v>
      </c>
      <c r="D599">
        <v>2</v>
      </c>
      <c r="E599" t="s">
        <v>136</v>
      </c>
      <c r="F599">
        <v>0.11</v>
      </c>
      <c r="G599">
        <v>0.56999999999999995</v>
      </c>
      <c r="H599">
        <v>1.7543859649122808</v>
      </c>
      <c r="I599" s="18"/>
      <c r="J599" t="s">
        <v>62</v>
      </c>
      <c r="K599" t="s">
        <v>140</v>
      </c>
      <c r="L599" s="9">
        <v>1</v>
      </c>
      <c r="M599">
        <f>F613</f>
        <v>0.18</v>
      </c>
      <c r="N599">
        <f>H613</f>
        <v>1.4925373134328357</v>
      </c>
      <c r="O599">
        <f t="shared" si="84"/>
        <v>497.51243781094519</v>
      </c>
      <c r="P599">
        <f t="shared" si="85"/>
        <v>3.7719867210304936</v>
      </c>
      <c r="Q599">
        <f t="shared" si="86"/>
        <v>0.6</v>
      </c>
      <c r="R599">
        <f t="shared" si="87"/>
        <v>2.2725905454945705</v>
      </c>
      <c r="S599">
        <v>1</v>
      </c>
      <c r="T599">
        <f t="shared" si="88"/>
        <v>2.8571428571428571E-2</v>
      </c>
      <c r="U599">
        <f t="shared" si="89"/>
        <v>1.8867924528301887</v>
      </c>
      <c r="V599">
        <f t="shared" si="90"/>
        <v>7.9313697193552528</v>
      </c>
    </row>
    <row r="600" spans="1:22">
      <c r="A600" t="s">
        <v>62</v>
      </c>
      <c r="B600" t="s">
        <v>82</v>
      </c>
      <c r="C600">
        <v>6</v>
      </c>
      <c r="D600">
        <v>3</v>
      </c>
      <c r="E600" t="s">
        <v>136</v>
      </c>
      <c r="F600">
        <v>0.1</v>
      </c>
      <c r="G600">
        <v>0.65</v>
      </c>
      <c r="H600">
        <v>1.5384615384615383</v>
      </c>
      <c r="I600" s="18"/>
      <c r="J600" t="s">
        <v>62</v>
      </c>
      <c r="K600" t="s">
        <v>86</v>
      </c>
      <c r="L600" s="9">
        <v>2</v>
      </c>
      <c r="M600">
        <f>SUM(F614:F615)/2</f>
        <v>0.31</v>
      </c>
      <c r="N600">
        <f>SUM(H614:H615)/2</f>
        <v>3.0617977528089888</v>
      </c>
      <c r="O600">
        <f t="shared" si="84"/>
        <v>1020.5992509363296</v>
      </c>
      <c r="P600">
        <f t="shared" si="85"/>
        <v>7.7378705122712637</v>
      </c>
      <c r="Q600">
        <f t="shared" si="86"/>
        <v>1.0333333333333332</v>
      </c>
      <c r="R600">
        <f t="shared" si="87"/>
        <v>3.9139059394628717</v>
      </c>
      <c r="S600">
        <v>2</v>
      </c>
      <c r="T600">
        <f t="shared" si="88"/>
        <v>5.7142857142857141E-2</v>
      </c>
      <c r="U600">
        <f t="shared" si="89"/>
        <v>3.7735849056603774</v>
      </c>
      <c r="V600">
        <f t="shared" si="90"/>
        <v>15.425361357394513</v>
      </c>
    </row>
    <row r="601" spans="1:22">
      <c r="A601" t="s">
        <v>62</v>
      </c>
      <c r="B601" t="s">
        <v>82</v>
      </c>
      <c r="C601">
        <v>6</v>
      </c>
      <c r="D601">
        <v>3</v>
      </c>
      <c r="E601" t="s">
        <v>136</v>
      </c>
      <c r="F601">
        <v>0.2</v>
      </c>
      <c r="G601">
        <v>0.35</v>
      </c>
      <c r="H601">
        <v>2.8571428571428572</v>
      </c>
      <c r="I601" s="18"/>
      <c r="J601" t="s">
        <v>62</v>
      </c>
      <c r="K601" t="s">
        <v>132</v>
      </c>
      <c r="L601" s="9">
        <v>1</v>
      </c>
      <c r="M601">
        <f>F616</f>
        <v>0.15</v>
      </c>
      <c r="N601">
        <f>H616</f>
        <v>1.1494252873563218</v>
      </c>
      <c r="O601">
        <f t="shared" si="84"/>
        <v>383.14176245210723</v>
      </c>
      <c r="P601">
        <f t="shared" si="85"/>
        <v>2.9048633368855525</v>
      </c>
      <c r="Q601">
        <f t="shared" si="86"/>
        <v>0.5</v>
      </c>
      <c r="R601">
        <f t="shared" si="87"/>
        <v>1.8938254545788089</v>
      </c>
      <c r="S601">
        <v>1</v>
      </c>
      <c r="T601">
        <f t="shared" si="88"/>
        <v>2.8571428571428571E-2</v>
      </c>
      <c r="U601">
        <f t="shared" si="89"/>
        <v>1.8867924528301887</v>
      </c>
      <c r="V601">
        <f t="shared" si="90"/>
        <v>6.6854812442945502</v>
      </c>
    </row>
    <row r="602" spans="1:22">
      <c r="A602" t="s">
        <v>62</v>
      </c>
      <c r="B602" t="s">
        <v>82</v>
      </c>
      <c r="C602">
        <v>6</v>
      </c>
      <c r="D602">
        <v>5</v>
      </c>
      <c r="E602" t="s">
        <v>136</v>
      </c>
      <c r="F602">
        <v>0.35</v>
      </c>
      <c r="G602">
        <v>1.1000000000000001</v>
      </c>
      <c r="H602">
        <v>0.90909090909090906</v>
      </c>
      <c r="I602" s="18"/>
      <c r="J602" t="s">
        <v>62</v>
      </c>
      <c r="K602" t="s">
        <v>107</v>
      </c>
      <c r="L602" s="9">
        <v>1</v>
      </c>
      <c r="M602">
        <f>F617</f>
        <v>0.03</v>
      </c>
      <c r="N602">
        <f>H617</f>
        <v>1</v>
      </c>
      <c r="O602">
        <f t="shared" si="84"/>
        <v>333.33333333333331</v>
      </c>
      <c r="P602">
        <f t="shared" si="85"/>
        <v>2.5272311030904309</v>
      </c>
      <c r="Q602">
        <f t="shared" si="86"/>
        <v>0.1</v>
      </c>
      <c r="R602">
        <f t="shared" si="87"/>
        <v>0.37876509091576183</v>
      </c>
      <c r="S602">
        <v>1</v>
      </c>
      <c r="T602">
        <f t="shared" si="88"/>
        <v>2.8571428571428571E-2</v>
      </c>
      <c r="U602">
        <f t="shared" si="89"/>
        <v>1.8867924528301887</v>
      </c>
      <c r="V602">
        <f t="shared" si="90"/>
        <v>4.7927886468363816</v>
      </c>
    </row>
    <row r="603" spans="1:22">
      <c r="A603" t="s">
        <v>62</v>
      </c>
      <c r="B603" t="s">
        <v>82</v>
      </c>
      <c r="C603">
        <v>6</v>
      </c>
      <c r="D603">
        <v>5</v>
      </c>
      <c r="E603" t="s">
        <v>136</v>
      </c>
      <c r="F603">
        <v>0.6</v>
      </c>
      <c r="G603">
        <v>1.2</v>
      </c>
      <c r="H603">
        <v>0.83333333333333337</v>
      </c>
      <c r="I603" s="18"/>
      <c r="J603" t="s">
        <v>62</v>
      </c>
      <c r="K603" s="1" t="s">
        <v>88</v>
      </c>
      <c r="L603" s="9">
        <v>1</v>
      </c>
      <c r="M603">
        <f>F618</f>
        <v>0.3</v>
      </c>
      <c r="N603">
        <f>H618</f>
        <v>1.6666666666666667</v>
      </c>
      <c r="O603">
        <f t="shared" si="84"/>
        <v>555.55555555555554</v>
      </c>
      <c r="P603">
        <f t="shared" si="85"/>
        <v>4.2120518384840517</v>
      </c>
      <c r="Q603">
        <f t="shared" si="86"/>
        <v>1</v>
      </c>
      <c r="R603">
        <f t="shared" si="87"/>
        <v>3.7876509091576178</v>
      </c>
      <c r="S603">
        <v>1</v>
      </c>
      <c r="T603">
        <f t="shared" si="88"/>
        <v>2.8571428571428571E-2</v>
      </c>
      <c r="U603">
        <f t="shared" si="89"/>
        <v>1.8867924528301887</v>
      </c>
      <c r="V603">
        <f t="shared" si="90"/>
        <v>9.8864952004718596</v>
      </c>
    </row>
    <row r="604" spans="1:22">
      <c r="A604" t="s">
        <v>62</v>
      </c>
      <c r="B604" t="s">
        <v>82</v>
      </c>
      <c r="C604">
        <v>8</v>
      </c>
      <c r="D604">
        <v>1</v>
      </c>
      <c r="E604" t="s">
        <v>137</v>
      </c>
      <c r="F604">
        <v>0.6</v>
      </c>
      <c r="G604">
        <v>1</v>
      </c>
      <c r="H604">
        <f>1/G604</f>
        <v>1</v>
      </c>
      <c r="I604" s="18"/>
      <c r="J604" t="s">
        <v>62</v>
      </c>
      <c r="K604" s="1" t="s">
        <v>90</v>
      </c>
      <c r="L604" s="9">
        <v>9</v>
      </c>
      <c r="M604">
        <f>SUM(F619:F627)/9</f>
        <v>0.31111111111111112</v>
      </c>
      <c r="N604">
        <f>SUM(H619:H627)/9</f>
        <v>1.1095837236188113</v>
      </c>
      <c r="O604">
        <f t="shared" si="84"/>
        <v>369.86124120627039</v>
      </c>
      <c r="P604">
        <f t="shared" si="85"/>
        <v>2.8041744978123564</v>
      </c>
      <c r="Q604">
        <f t="shared" si="86"/>
        <v>1.037037037037037</v>
      </c>
      <c r="R604">
        <f t="shared" si="87"/>
        <v>3.9279342761634557</v>
      </c>
      <c r="S604">
        <v>4</v>
      </c>
      <c r="T604">
        <f t="shared" si="88"/>
        <v>0.11428571428571428</v>
      </c>
      <c r="U604">
        <f t="shared" si="89"/>
        <v>7.5471698113207548</v>
      </c>
      <c r="V604">
        <f t="shared" si="90"/>
        <v>14.279278585296566</v>
      </c>
    </row>
    <row r="605" spans="1:22">
      <c r="A605" t="s">
        <v>62</v>
      </c>
      <c r="B605" t="s">
        <v>82</v>
      </c>
      <c r="C605">
        <v>8</v>
      </c>
      <c r="D605">
        <v>1</v>
      </c>
      <c r="E605" t="s">
        <v>137</v>
      </c>
      <c r="F605">
        <v>0.6</v>
      </c>
      <c r="G605">
        <v>0.9</v>
      </c>
      <c r="H605">
        <f>1/G605</f>
        <v>1.1111111111111112</v>
      </c>
      <c r="I605" s="18"/>
      <c r="J605" t="s">
        <v>62</v>
      </c>
      <c r="K605" s="1" t="s">
        <v>39</v>
      </c>
      <c r="L605" s="9">
        <v>2</v>
      </c>
      <c r="M605">
        <f>SUM(F628:F629)/2</f>
        <v>0.25</v>
      </c>
      <c r="N605">
        <f>SUM(H628:H629)/2</f>
        <v>0.68181818181818188</v>
      </c>
      <c r="O605">
        <f t="shared" si="84"/>
        <v>227.27272727272728</v>
      </c>
      <c r="P605">
        <f t="shared" si="85"/>
        <v>1.7231121157434759</v>
      </c>
      <c r="Q605">
        <f t="shared" si="86"/>
        <v>0.83333333333333337</v>
      </c>
      <c r="R605">
        <f t="shared" si="87"/>
        <v>3.156375757631348</v>
      </c>
      <c r="S605">
        <v>2</v>
      </c>
      <c r="T605">
        <f t="shared" si="88"/>
        <v>5.7142857142857141E-2</v>
      </c>
      <c r="U605">
        <f t="shared" si="89"/>
        <v>3.7735849056603774</v>
      </c>
      <c r="V605">
        <f t="shared" si="90"/>
        <v>8.6530727790352007</v>
      </c>
    </row>
    <row r="606" spans="1:22">
      <c r="A606" t="s">
        <v>62</v>
      </c>
      <c r="B606" t="s">
        <v>82</v>
      </c>
      <c r="C606">
        <v>8</v>
      </c>
      <c r="D606">
        <v>3</v>
      </c>
      <c r="E606" t="s">
        <v>137</v>
      </c>
      <c r="F606">
        <v>0.3</v>
      </c>
      <c r="G606">
        <v>0.45</v>
      </c>
      <c r="H606">
        <f>1/G606</f>
        <v>2.2222222222222223</v>
      </c>
      <c r="I606" s="18"/>
      <c r="J606" t="s">
        <v>62</v>
      </c>
      <c r="K606" s="1" t="s">
        <v>30</v>
      </c>
      <c r="L606" s="9">
        <v>1</v>
      </c>
      <c r="M606">
        <f>F630</f>
        <v>1.1200000000000001</v>
      </c>
      <c r="N606">
        <f>H630</f>
        <v>0.58139534883720934</v>
      </c>
      <c r="O606">
        <f t="shared" ref="O606:O611" si="91">10000/30*N606</f>
        <v>193.79844961240309</v>
      </c>
      <c r="P606">
        <f t="shared" ref="P606:P612" si="92">O606/$O$612*100</f>
        <v>1.4693204087735063</v>
      </c>
      <c r="Q606">
        <f t="shared" ref="Q606:Q612" si="93">M606/30*100</f>
        <v>3.7333333333333338</v>
      </c>
      <c r="R606">
        <f t="shared" ref="R606:R612" si="94">Q606/$Q$612*100</f>
        <v>14.14056339418844</v>
      </c>
      <c r="S606">
        <v>1</v>
      </c>
      <c r="T606">
        <f t="shared" ref="T606:T611" si="95">S606/35</f>
        <v>2.8571428571428571E-2</v>
      </c>
      <c r="U606">
        <f t="shared" ref="U606:U612" si="96">T606/$T$612*100</f>
        <v>1.8867924528301887</v>
      </c>
      <c r="V606">
        <f t="shared" ref="V606:V612" si="97">U606+R606+P606</f>
        <v>17.496676255792135</v>
      </c>
    </row>
    <row r="607" spans="1:22">
      <c r="A607" t="s">
        <v>62</v>
      </c>
      <c r="B607" t="s">
        <v>82</v>
      </c>
      <c r="C607">
        <v>8</v>
      </c>
      <c r="D607">
        <v>3</v>
      </c>
      <c r="E607" t="s">
        <v>137</v>
      </c>
      <c r="F607">
        <v>0.3</v>
      </c>
      <c r="G607">
        <v>0.7</v>
      </c>
      <c r="H607">
        <f>1/G607</f>
        <v>1.4285714285714286</v>
      </c>
      <c r="I607" s="18"/>
      <c r="J607" t="s">
        <v>62</v>
      </c>
      <c r="K607" s="1" t="s">
        <v>58</v>
      </c>
      <c r="L607" s="9">
        <v>10</v>
      </c>
      <c r="M607">
        <f>SUM(F631:F640)/10</f>
        <v>0.47099999999999997</v>
      </c>
      <c r="N607">
        <f>SUM(H631:H640)/10</f>
        <v>1.5408430002265618</v>
      </c>
      <c r="O607">
        <f t="shared" si="91"/>
        <v>513.61433340885389</v>
      </c>
      <c r="P607">
        <f t="shared" si="92"/>
        <v>3.8940663551517432</v>
      </c>
      <c r="Q607">
        <f t="shared" si="93"/>
        <v>1.5699999999999998</v>
      </c>
      <c r="R607">
        <f t="shared" si="94"/>
        <v>5.9466119273774591</v>
      </c>
      <c r="S607">
        <v>7</v>
      </c>
      <c r="T607">
        <f t="shared" si="95"/>
        <v>0.2</v>
      </c>
      <c r="U607">
        <f t="shared" si="96"/>
        <v>13.20754716981132</v>
      </c>
      <c r="V607">
        <f t="shared" si="97"/>
        <v>23.048225452340525</v>
      </c>
    </row>
    <row r="608" spans="1:22">
      <c r="A608" t="s">
        <v>62</v>
      </c>
      <c r="B608" t="s">
        <v>82</v>
      </c>
      <c r="C608">
        <v>8</v>
      </c>
      <c r="D608">
        <v>4</v>
      </c>
      <c r="E608" t="s">
        <v>137</v>
      </c>
      <c r="F608">
        <v>0.4</v>
      </c>
      <c r="G608">
        <v>0.72</v>
      </c>
      <c r="H608">
        <f>1/G608</f>
        <v>1.3888888888888888</v>
      </c>
      <c r="I608" s="18"/>
      <c r="J608" t="s">
        <v>62</v>
      </c>
      <c r="K608" s="1" t="s">
        <v>93</v>
      </c>
      <c r="L608" s="19">
        <v>13</v>
      </c>
      <c r="M608">
        <f>SUM(F641:F653)/13</f>
        <v>0.21461538461538462</v>
      </c>
      <c r="N608">
        <f>SUM(H641:H653)/13</f>
        <v>1.9042249463654146</v>
      </c>
      <c r="O608">
        <f t="shared" si="91"/>
        <v>634.74164878847148</v>
      </c>
      <c r="P608">
        <f t="shared" si="92"/>
        <v>4.8124165117353828</v>
      </c>
      <c r="Q608">
        <f t="shared" si="93"/>
        <v>0.7153846153846154</v>
      </c>
      <c r="R608">
        <f t="shared" si="94"/>
        <v>2.7096271888589114</v>
      </c>
      <c r="S608">
        <v>8</v>
      </c>
      <c r="T608">
        <f t="shared" si="95"/>
        <v>0.22857142857142856</v>
      </c>
      <c r="U608">
        <f t="shared" si="96"/>
        <v>15.09433962264151</v>
      </c>
      <c r="V608">
        <f t="shared" si="97"/>
        <v>22.616383323235802</v>
      </c>
    </row>
    <row r="609" spans="1:22">
      <c r="A609" t="s">
        <v>62</v>
      </c>
      <c r="B609" t="s">
        <v>82</v>
      </c>
      <c r="C609">
        <v>3</v>
      </c>
      <c r="D609">
        <v>1</v>
      </c>
      <c r="E609" t="s">
        <v>137</v>
      </c>
      <c r="F609">
        <v>0.23</v>
      </c>
      <c r="G609">
        <v>0.72</v>
      </c>
      <c r="H609">
        <v>1.3888888888888888</v>
      </c>
      <c r="I609" s="18"/>
      <c r="J609" t="s">
        <v>62</v>
      </c>
      <c r="K609" t="s">
        <v>109</v>
      </c>
      <c r="L609" s="9">
        <v>1</v>
      </c>
      <c r="M609">
        <f>F654</f>
        <v>0.2</v>
      </c>
      <c r="N609">
        <f>H654</f>
        <v>1.639344262295082</v>
      </c>
      <c r="O609">
        <f t="shared" si="91"/>
        <v>546.44808743169392</v>
      </c>
      <c r="P609">
        <f t="shared" si="92"/>
        <v>4.1430018083449687</v>
      </c>
      <c r="Q609">
        <f t="shared" si="93"/>
        <v>0.66666666666666674</v>
      </c>
      <c r="R609">
        <f t="shared" si="94"/>
        <v>2.5251006061050787</v>
      </c>
      <c r="S609">
        <v>1</v>
      </c>
      <c r="T609">
        <f t="shared" si="95"/>
        <v>2.8571428571428571E-2</v>
      </c>
      <c r="U609">
        <f t="shared" si="96"/>
        <v>1.8867924528301887</v>
      </c>
      <c r="V609">
        <f t="shared" si="97"/>
        <v>8.5548948672802361</v>
      </c>
    </row>
    <row r="610" spans="1:22">
      <c r="A610" t="s">
        <v>62</v>
      </c>
      <c r="B610" t="s">
        <v>82</v>
      </c>
      <c r="C610">
        <v>6</v>
      </c>
      <c r="D610">
        <v>4</v>
      </c>
      <c r="E610" s="1" t="s">
        <v>138</v>
      </c>
      <c r="F610">
        <v>0.15</v>
      </c>
      <c r="G610">
        <v>0.85</v>
      </c>
      <c r="H610">
        <v>1.1764705882352942</v>
      </c>
      <c r="I610" s="18"/>
      <c r="J610" t="s">
        <v>62</v>
      </c>
      <c r="K610" t="s">
        <v>46</v>
      </c>
      <c r="L610" s="9">
        <v>3</v>
      </c>
      <c r="M610">
        <f>SUM(F655:F657)/3</f>
        <v>0.12333333333333334</v>
      </c>
      <c r="N610">
        <f>SUM(H655:H657)/3</f>
        <v>2.5974025974025974</v>
      </c>
      <c r="O610">
        <f t="shared" si="91"/>
        <v>865.80086580086572</v>
      </c>
      <c r="P610">
        <f t="shared" si="92"/>
        <v>6.5642366314037162</v>
      </c>
      <c r="Q610">
        <f t="shared" si="93"/>
        <v>0.41111111111111115</v>
      </c>
      <c r="R610">
        <f t="shared" si="94"/>
        <v>1.5571453737647984</v>
      </c>
      <c r="S610">
        <v>3</v>
      </c>
      <c r="T610">
        <f t="shared" si="95"/>
        <v>8.5714285714285715E-2</v>
      </c>
      <c r="U610">
        <f t="shared" si="96"/>
        <v>5.6603773584905666</v>
      </c>
      <c r="V610">
        <f t="shared" si="97"/>
        <v>13.781759363659081</v>
      </c>
    </row>
    <row r="611" spans="1:22">
      <c r="A611" t="s">
        <v>62</v>
      </c>
      <c r="B611" t="s">
        <v>82</v>
      </c>
      <c r="C611">
        <v>3</v>
      </c>
      <c r="D611">
        <v>2</v>
      </c>
      <c r="E611" t="s">
        <v>139</v>
      </c>
      <c r="F611">
        <v>0.3</v>
      </c>
      <c r="G611">
        <v>0.3</v>
      </c>
      <c r="H611">
        <v>3.3333333333333335</v>
      </c>
      <c r="I611" s="18"/>
      <c r="J611" t="s">
        <v>62</v>
      </c>
      <c r="K611" t="s">
        <v>112</v>
      </c>
      <c r="L611" s="9">
        <v>1</v>
      </c>
      <c r="M611">
        <f>F658</f>
        <v>0.6</v>
      </c>
      <c r="N611">
        <f>H658</f>
        <v>1.1111111111111112</v>
      </c>
      <c r="O611">
        <f t="shared" si="91"/>
        <v>370.37037037037038</v>
      </c>
      <c r="P611">
        <f t="shared" si="92"/>
        <v>2.8080345589893678</v>
      </c>
      <c r="Q611">
        <f t="shared" si="93"/>
        <v>2</v>
      </c>
      <c r="R611">
        <f t="shared" si="94"/>
        <v>7.5753018183152356</v>
      </c>
      <c r="S611">
        <v>1</v>
      </c>
      <c r="T611">
        <f t="shared" si="95"/>
        <v>2.8571428571428571E-2</v>
      </c>
      <c r="U611">
        <f t="shared" si="96"/>
        <v>1.8867924528301887</v>
      </c>
      <c r="V611">
        <f t="shared" si="97"/>
        <v>12.270128830134793</v>
      </c>
    </row>
    <row r="612" spans="1:22">
      <c r="A612" t="s">
        <v>62</v>
      </c>
      <c r="B612" t="s">
        <v>82</v>
      </c>
      <c r="C612">
        <v>3</v>
      </c>
      <c r="D612">
        <v>3</v>
      </c>
      <c r="E612" s="1" t="s">
        <v>125</v>
      </c>
      <c r="F612">
        <v>0.2</v>
      </c>
      <c r="G612">
        <v>0.37</v>
      </c>
      <c r="H612">
        <v>2.7027027027027026</v>
      </c>
      <c r="I612" s="18"/>
      <c r="K612" s="3" t="s">
        <v>154</v>
      </c>
      <c r="L612" s="9">
        <f>SUM(L589:L611)</f>
        <v>71</v>
      </c>
      <c r="M612">
        <f>SUM(M589:M611)</f>
        <v>7.9204764957264953</v>
      </c>
      <c r="O612">
        <f>SUM(O589:O611)</f>
        <v>13189.665675043165</v>
      </c>
      <c r="P612">
        <f t="shared" si="92"/>
        <v>100</v>
      </c>
      <c r="Q612">
        <f t="shared" si="93"/>
        <v>26.401588319088315</v>
      </c>
      <c r="R612">
        <f t="shared" si="94"/>
        <v>100</v>
      </c>
      <c r="T612">
        <f>SUM(T589:T611)</f>
        <v>1.5142857142857142</v>
      </c>
      <c r="U612">
        <f t="shared" si="96"/>
        <v>100</v>
      </c>
      <c r="V612">
        <f t="shared" si="97"/>
        <v>300</v>
      </c>
    </row>
    <row r="613" spans="1:22">
      <c r="A613" t="s">
        <v>62</v>
      </c>
      <c r="B613" t="s">
        <v>82</v>
      </c>
      <c r="C613">
        <v>3</v>
      </c>
      <c r="D613">
        <v>3</v>
      </c>
      <c r="E613" t="s">
        <v>140</v>
      </c>
      <c r="F613">
        <v>0.18</v>
      </c>
      <c r="G613">
        <v>0.67</v>
      </c>
      <c r="H613">
        <v>1.4925373134328357</v>
      </c>
      <c r="I613" s="18"/>
    </row>
    <row r="614" spans="1:22">
      <c r="A614" t="s">
        <v>62</v>
      </c>
      <c r="B614" t="s">
        <v>82</v>
      </c>
      <c r="C614">
        <v>2</v>
      </c>
      <c r="D614">
        <v>4</v>
      </c>
      <c r="E614" s="1" t="s">
        <v>86</v>
      </c>
      <c r="F614">
        <v>0.52</v>
      </c>
      <c r="G614">
        <v>0.89</v>
      </c>
      <c r="H614">
        <v>1.1235955056179776</v>
      </c>
      <c r="I614" s="18"/>
    </row>
    <row r="615" spans="1:22">
      <c r="A615" t="s">
        <v>62</v>
      </c>
      <c r="B615" t="s">
        <v>82</v>
      </c>
      <c r="C615">
        <v>8</v>
      </c>
      <c r="D615">
        <v>4</v>
      </c>
      <c r="E615" t="s">
        <v>86</v>
      </c>
      <c r="F615">
        <v>0.1</v>
      </c>
      <c r="G615">
        <v>0.2</v>
      </c>
      <c r="H615">
        <f>1/G615</f>
        <v>5</v>
      </c>
      <c r="I615" s="18"/>
    </row>
    <row r="616" spans="1:22">
      <c r="A616" t="s">
        <v>62</v>
      </c>
      <c r="B616" t="s">
        <v>82</v>
      </c>
      <c r="C616">
        <v>5</v>
      </c>
      <c r="D616">
        <v>5</v>
      </c>
      <c r="E616" t="s">
        <v>132</v>
      </c>
      <c r="F616">
        <v>0.15</v>
      </c>
      <c r="G616">
        <v>0.87</v>
      </c>
      <c r="H616">
        <f>1/G616</f>
        <v>1.1494252873563218</v>
      </c>
      <c r="I616" s="18"/>
    </row>
    <row r="617" spans="1:22">
      <c r="A617" t="s">
        <v>62</v>
      </c>
      <c r="B617" t="s">
        <v>82</v>
      </c>
      <c r="C617">
        <v>8</v>
      </c>
      <c r="D617">
        <v>4</v>
      </c>
      <c r="E617" t="s">
        <v>107</v>
      </c>
      <c r="F617">
        <v>0.03</v>
      </c>
      <c r="G617">
        <v>1</v>
      </c>
      <c r="H617">
        <f>1/G617</f>
        <v>1</v>
      </c>
      <c r="I617" s="18"/>
    </row>
    <row r="618" spans="1:22">
      <c r="A618" t="s">
        <v>62</v>
      </c>
      <c r="B618" t="s">
        <v>82</v>
      </c>
      <c r="C618">
        <v>8</v>
      </c>
      <c r="D618">
        <v>2</v>
      </c>
      <c r="E618" s="1" t="s">
        <v>88</v>
      </c>
      <c r="F618">
        <v>0.3</v>
      </c>
      <c r="G618">
        <v>0.6</v>
      </c>
      <c r="H618">
        <f>1/G618</f>
        <v>1.6666666666666667</v>
      </c>
      <c r="I618" s="18"/>
    </row>
    <row r="619" spans="1:22">
      <c r="A619" t="s">
        <v>62</v>
      </c>
      <c r="B619" t="s">
        <v>82</v>
      </c>
      <c r="C619">
        <v>5</v>
      </c>
      <c r="D619">
        <v>4</v>
      </c>
      <c r="E619" s="1" t="s">
        <v>90</v>
      </c>
      <c r="F619">
        <v>0.15</v>
      </c>
      <c r="G619">
        <v>1.1000000000000001</v>
      </c>
      <c r="H619">
        <f>1/G619</f>
        <v>0.90909090909090906</v>
      </c>
      <c r="I619" s="18"/>
    </row>
    <row r="620" spans="1:22">
      <c r="A620" t="s">
        <v>62</v>
      </c>
      <c r="B620" t="s">
        <v>82</v>
      </c>
      <c r="C620">
        <v>6</v>
      </c>
      <c r="D620">
        <v>2</v>
      </c>
      <c r="E620" s="1" t="s">
        <v>90</v>
      </c>
      <c r="F620">
        <v>0.1</v>
      </c>
      <c r="G620">
        <v>1</v>
      </c>
      <c r="H620">
        <v>1</v>
      </c>
      <c r="I620" s="18"/>
    </row>
    <row r="621" spans="1:22">
      <c r="A621" t="s">
        <v>62</v>
      </c>
      <c r="B621" t="s">
        <v>82</v>
      </c>
      <c r="C621">
        <v>6</v>
      </c>
      <c r="D621">
        <v>4</v>
      </c>
      <c r="E621" s="1" t="s">
        <v>90</v>
      </c>
      <c r="F621">
        <v>0.35</v>
      </c>
      <c r="G621">
        <v>0.75</v>
      </c>
      <c r="H621">
        <v>1.3333333333333333</v>
      </c>
      <c r="I621" s="18"/>
    </row>
    <row r="622" spans="1:22">
      <c r="A622" t="s">
        <v>62</v>
      </c>
      <c r="B622" t="s">
        <v>82</v>
      </c>
      <c r="C622">
        <v>6</v>
      </c>
      <c r="D622">
        <v>4</v>
      </c>
      <c r="E622" s="1" t="s">
        <v>90</v>
      </c>
      <c r="F622">
        <v>0.45</v>
      </c>
      <c r="G622">
        <v>0.63</v>
      </c>
      <c r="H622">
        <v>1.5873015873015872</v>
      </c>
      <c r="I622" s="18"/>
    </row>
    <row r="623" spans="1:22">
      <c r="A623" t="s">
        <v>62</v>
      </c>
      <c r="B623" t="s">
        <v>82</v>
      </c>
      <c r="C623">
        <v>7</v>
      </c>
      <c r="D623">
        <v>4</v>
      </c>
      <c r="E623" s="1" t="s">
        <v>90</v>
      </c>
      <c r="F623">
        <v>0.45</v>
      </c>
      <c r="G623">
        <v>1.1000000000000001</v>
      </c>
      <c r="H623">
        <f t="shared" ref="H623:H629" si="98">1/G623</f>
        <v>0.90909090909090906</v>
      </c>
      <c r="I623" s="18"/>
    </row>
    <row r="624" spans="1:22">
      <c r="A624" t="s">
        <v>62</v>
      </c>
      <c r="B624" t="s">
        <v>82</v>
      </c>
      <c r="C624">
        <v>7</v>
      </c>
      <c r="D624">
        <v>4</v>
      </c>
      <c r="E624" s="1" t="s">
        <v>90</v>
      </c>
      <c r="F624">
        <v>0.1</v>
      </c>
      <c r="G624">
        <v>1.05</v>
      </c>
      <c r="H624">
        <f t="shared" si="98"/>
        <v>0.95238095238095233</v>
      </c>
      <c r="I624" s="18"/>
    </row>
    <row r="625" spans="1:12">
      <c r="A625" t="s">
        <v>62</v>
      </c>
      <c r="B625" t="s">
        <v>82</v>
      </c>
      <c r="C625">
        <v>7</v>
      </c>
      <c r="D625">
        <v>4</v>
      </c>
      <c r="E625" s="1" t="s">
        <v>90</v>
      </c>
      <c r="F625">
        <v>0.5</v>
      </c>
      <c r="G625">
        <v>0.95</v>
      </c>
      <c r="H625">
        <f t="shared" si="98"/>
        <v>1.0526315789473684</v>
      </c>
      <c r="I625" s="18"/>
    </row>
    <row r="626" spans="1:12">
      <c r="A626" t="s">
        <v>62</v>
      </c>
      <c r="B626" t="s">
        <v>82</v>
      </c>
      <c r="C626">
        <v>7</v>
      </c>
      <c r="D626">
        <v>4</v>
      </c>
      <c r="E626" s="1" t="s">
        <v>90</v>
      </c>
      <c r="F626">
        <v>0.6</v>
      </c>
      <c r="G626">
        <v>1.1000000000000001</v>
      </c>
      <c r="H626">
        <f t="shared" si="98"/>
        <v>0.90909090909090906</v>
      </c>
      <c r="I626" s="18"/>
    </row>
    <row r="627" spans="1:12">
      <c r="A627" t="s">
        <v>62</v>
      </c>
      <c r="B627" t="s">
        <v>82</v>
      </c>
      <c r="C627">
        <v>7</v>
      </c>
      <c r="D627">
        <v>4</v>
      </c>
      <c r="E627" s="1" t="s">
        <v>90</v>
      </c>
      <c r="F627">
        <v>0.1</v>
      </c>
      <c r="G627">
        <v>0.75</v>
      </c>
      <c r="H627">
        <f t="shared" si="98"/>
        <v>1.3333333333333333</v>
      </c>
      <c r="I627" s="18"/>
    </row>
    <row r="628" spans="1:12">
      <c r="A628" t="s">
        <v>62</v>
      </c>
      <c r="B628" t="s">
        <v>82</v>
      </c>
      <c r="C628">
        <v>7</v>
      </c>
      <c r="D628">
        <v>3</v>
      </c>
      <c r="E628" s="1" t="s">
        <v>39</v>
      </c>
      <c r="F628">
        <v>0.1</v>
      </c>
      <c r="G628">
        <v>1.4</v>
      </c>
      <c r="H628">
        <f t="shared" si="98"/>
        <v>0.7142857142857143</v>
      </c>
      <c r="I628" s="18"/>
      <c r="K628" s="1"/>
      <c r="L628" s="19"/>
    </row>
    <row r="629" spans="1:12">
      <c r="A629" t="s">
        <v>62</v>
      </c>
      <c r="B629" t="s">
        <v>82</v>
      </c>
      <c r="C629">
        <v>8</v>
      </c>
      <c r="D629">
        <v>5</v>
      </c>
      <c r="E629" s="1" t="s">
        <v>39</v>
      </c>
      <c r="F629">
        <v>0.4</v>
      </c>
      <c r="G629">
        <v>1.54</v>
      </c>
      <c r="H629">
        <f t="shared" si="98"/>
        <v>0.64935064935064934</v>
      </c>
      <c r="I629" s="18"/>
    </row>
    <row r="630" spans="1:12">
      <c r="A630" t="s">
        <v>62</v>
      </c>
      <c r="B630" t="s">
        <v>82</v>
      </c>
      <c r="C630">
        <v>2</v>
      </c>
      <c r="D630">
        <v>3</v>
      </c>
      <c r="E630" s="1" t="s">
        <v>30</v>
      </c>
      <c r="F630">
        <v>1.1200000000000001</v>
      </c>
      <c r="G630">
        <v>1.72</v>
      </c>
      <c r="H630">
        <v>0.58139534883720934</v>
      </c>
      <c r="I630" s="18"/>
    </row>
    <row r="631" spans="1:12">
      <c r="A631" t="s">
        <v>62</v>
      </c>
      <c r="B631" t="s">
        <v>82</v>
      </c>
      <c r="C631">
        <v>4</v>
      </c>
      <c r="D631">
        <v>1</v>
      </c>
      <c r="E631" s="1" t="s">
        <v>58</v>
      </c>
      <c r="F631">
        <v>0.11</v>
      </c>
      <c r="G631">
        <v>0.73</v>
      </c>
      <c r="H631">
        <v>1.3698630136986301</v>
      </c>
      <c r="I631" s="18"/>
    </row>
    <row r="632" spans="1:12">
      <c r="A632" t="s">
        <v>62</v>
      </c>
      <c r="B632" t="s">
        <v>82</v>
      </c>
      <c r="C632">
        <v>5</v>
      </c>
      <c r="D632">
        <v>2</v>
      </c>
      <c r="E632" s="1" t="s">
        <v>58</v>
      </c>
      <c r="F632">
        <v>1.2</v>
      </c>
      <c r="G632">
        <v>0.77</v>
      </c>
      <c r="H632">
        <f t="shared" ref="H632:H640" si="99">1/G632</f>
        <v>1.2987012987012987</v>
      </c>
      <c r="I632" s="18"/>
    </row>
    <row r="633" spans="1:12">
      <c r="A633" t="s">
        <v>62</v>
      </c>
      <c r="B633" t="s">
        <v>82</v>
      </c>
      <c r="C633">
        <v>8</v>
      </c>
      <c r="D633">
        <v>1</v>
      </c>
      <c r="E633" s="1" t="s">
        <v>58</v>
      </c>
      <c r="F633">
        <v>0.5</v>
      </c>
      <c r="G633">
        <v>1.6</v>
      </c>
      <c r="H633">
        <f t="shared" si="99"/>
        <v>0.625</v>
      </c>
      <c r="I633" s="18"/>
    </row>
    <row r="634" spans="1:12">
      <c r="A634" t="s">
        <v>62</v>
      </c>
      <c r="B634" t="s">
        <v>82</v>
      </c>
      <c r="C634">
        <v>8</v>
      </c>
      <c r="D634">
        <v>2</v>
      </c>
      <c r="E634" s="1" t="s">
        <v>58</v>
      </c>
      <c r="F634">
        <v>0.4</v>
      </c>
      <c r="G634">
        <v>0.9</v>
      </c>
      <c r="H634">
        <f t="shared" si="99"/>
        <v>1.1111111111111112</v>
      </c>
      <c r="I634" s="18"/>
    </row>
    <row r="635" spans="1:12">
      <c r="A635" t="s">
        <v>62</v>
      </c>
      <c r="B635" t="s">
        <v>82</v>
      </c>
      <c r="C635">
        <v>8</v>
      </c>
      <c r="D635">
        <v>2</v>
      </c>
      <c r="E635" s="1" t="s">
        <v>58</v>
      </c>
      <c r="F635">
        <v>0.4</v>
      </c>
      <c r="G635">
        <v>1.08</v>
      </c>
      <c r="H635">
        <f t="shared" si="99"/>
        <v>0.92592592592592582</v>
      </c>
      <c r="I635" s="18"/>
    </row>
    <row r="636" spans="1:12">
      <c r="A636" t="s">
        <v>62</v>
      </c>
      <c r="B636" t="s">
        <v>82</v>
      </c>
      <c r="C636">
        <v>8</v>
      </c>
      <c r="D636">
        <v>2</v>
      </c>
      <c r="E636" s="1" t="s">
        <v>58</v>
      </c>
      <c r="F636">
        <v>0.4</v>
      </c>
      <c r="G636">
        <v>1.3</v>
      </c>
      <c r="H636">
        <f t="shared" si="99"/>
        <v>0.76923076923076916</v>
      </c>
      <c r="I636" s="18"/>
    </row>
    <row r="637" spans="1:12">
      <c r="A637" t="s">
        <v>62</v>
      </c>
      <c r="B637" t="s">
        <v>82</v>
      </c>
      <c r="C637">
        <v>8</v>
      </c>
      <c r="D637">
        <v>2</v>
      </c>
      <c r="E637" s="1" t="s">
        <v>58</v>
      </c>
      <c r="F637">
        <v>0.1</v>
      </c>
      <c r="G637">
        <v>0.14000000000000001</v>
      </c>
      <c r="H637">
        <f t="shared" si="99"/>
        <v>7.1428571428571423</v>
      </c>
      <c r="I637" s="18"/>
    </row>
    <row r="638" spans="1:12">
      <c r="A638" t="s">
        <v>62</v>
      </c>
      <c r="B638" t="s">
        <v>82</v>
      </c>
      <c r="C638">
        <v>8</v>
      </c>
      <c r="D638">
        <v>3</v>
      </c>
      <c r="E638" s="1" t="s">
        <v>58</v>
      </c>
      <c r="F638">
        <v>0.6</v>
      </c>
      <c r="G638">
        <v>1.6</v>
      </c>
      <c r="H638">
        <f t="shared" si="99"/>
        <v>0.625</v>
      </c>
      <c r="I638" s="18"/>
    </row>
    <row r="639" spans="1:12">
      <c r="A639" t="s">
        <v>62</v>
      </c>
      <c r="B639" t="s">
        <v>82</v>
      </c>
      <c r="C639">
        <v>8</v>
      </c>
      <c r="D639">
        <v>4</v>
      </c>
      <c r="E639" s="1" t="s">
        <v>58</v>
      </c>
      <c r="F639">
        <v>0.2</v>
      </c>
      <c r="G639">
        <v>1.25</v>
      </c>
      <c r="H639">
        <f t="shared" si="99"/>
        <v>0.8</v>
      </c>
      <c r="I639" s="18"/>
    </row>
    <row r="640" spans="1:12">
      <c r="A640" t="s">
        <v>62</v>
      </c>
      <c r="B640" t="s">
        <v>82</v>
      </c>
      <c r="C640">
        <v>8</v>
      </c>
      <c r="D640">
        <v>5</v>
      </c>
      <c r="E640" s="1" t="s">
        <v>58</v>
      </c>
      <c r="F640">
        <v>0.8</v>
      </c>
      <c r="G640">
        <v>1.35</v>
      </c>
      <c r="H640">
        <f t="shared" si="99"/>
        <v>0.7407407407407407</v>
      </c>
      <c r="I640" s="18"/>
    </row>
    <row r="641" spans="1:12">
      <c r="A641" t="s">
        <v>62</v>
      </c>
      <c r="B641" t="s">
        <v>82</v>
      </c>
      <c r="C641">
        <v>4</v>
      </c>
      <c r="D641">
        <v>4</v>
      </c>
      <c r="E641" s="1" t="s">
        <v>93</v>
      </c>
      <c r="F641">
        <v>0.7</v>
      </c>
      <c r="G641">
        <v>0.44</v>
      </c>
      <c r="H641">
        <v>2.2727272727272729</v>
      </c>
      <c r="I641" s="18"/>
    </row>
    <row r="642" spans="1:12">
      <c r="A642" t="s">
        <v>62</v>
      </c>
      <c r="B642" t="s">
        <v>82</v>
      </c>
      <c r="C642">
        <v>4</v>
      </c>
      <c r="D642">
        <v>4</v>
      </c>
      <c r="E642" s="1" t="s">
        <v>93</v>
      </c>
      <c r="F642">
        <v>0.55000000000000004</v>
      </c>
      <c r="G642">
        <v>1.25</v>
      </c>
      <c r="H642">
        <v>0.8</v>
      </c>
      <c r="I642" s="18"/>
      <c r="K642" s="1"/>
      <c r="L642" s="19"/>
    </row>
    <row r="643" spans="1:12">
      <c r="A643" t="s">
        <v>62</v>
      </c>
      <c r="B643" t="s">
        <v>82</v>
      </c>
      <c r="C643">
        <v>4</v>
      </c>
      <c r="D643">
        <v>5</v>
      </c>
      <c r="E643" s="1" t="s">
        <v>93</v>
      </c>
      <c r="F643">
        <v>0.1</v>
      </c>
      <c r="G643">
        <v>1.5</v>
      </c>
      <c r="H643">
        <v>0.66666666666666663</v>
      </c>
      <c r="I643" s="18"/>
    </row>
    <row r="644" spans="1:12">
      <c r="A644" t="s">
        <v>62</v>
      </c>
      <c r="B644" t="s">
        <v>82</v>
      </c>
      <c r="C644">
        <v>6</v>
      </c>
      <c r="D644">
        <v>2</v>
      </c>
      <c r="E644" s="1" t="s">
        <v>93</v>
      </c>
      <c r="F644">
        <v>0.05</v>
      </c>
      <c r="G644">
        <v>1.3</v>
      </c>
      <c r="H644">
        <v>0.76923076923076916</v>
      </c>
      <c r="I644" s="18"/>
      <c r="K644" s="1"/>
      <c r="L644" s="19"/>
    </row>
    <row r="645" spans="1:12">
      <c r="A645" t="s">
        <v>62</v>
      </c>
      <c r="B645" t="s">
        <v>82</v>
      </c>
      <c r="C645">
        <v>6</v>
      </c>
      <c r="D645">
        <v>2</v>
      </c>
      <c r="E645" s="1" t="s">
        <v>93</v>
      </c>
      <c r="F645">
        <v>0.15</v>
      </c>
      <c r="G645">
        <v>1.4</v>
      </c>
      <c r="H645">
        <v>0.7142857142857143</v>
      </c>
      <c r="I645" s="18"/>
    </row>
    <row r="646" spans="1:12">
      <c r="A646" t="s">
        <v>62</v>
      </c>
      <c r="B646" t="s">
        <v>82</v>
      </c>
      <c r="C646">
        <v>6</v>
      </c>
      <c r="D646">
        <v>3</v>
      </c>
      <c r="E646" s="1" t="s">
        <v>93</v>
      </c>
      <c r="F646">
        <v>0.11</v>
      </c>
      <c r="G646">
        <v>0.45</v>
      </c>
      <c r="H646">
        <v>2.2222222222222223</v>
      </c>
      <c r="I646" s="18"/>
    </row>
    <row r="647" spans="1:12">
      <c r="A647" t="s">
        <v>62</v>
      </c>
      <c r="B647" t="s">
        <v>82</v>
      </c>
      <c r="C647">
        <v>6</v>
      </c>
      <c r="D647">
        <v>3</v>
      </c>
      <c r="E647" s="1" t="s">
        <v>93</v>
      </c>
      <c r="F647">
        <v>0.05</v>
      </c>
      <c r="G647">
        <v>1.1000000000000001</v>
      </c>
      <c r="H647">
        <v>0.90909090909090906</v>
      </c>
      <c r="I647" s="18"/>
    </row>
    <row r="648" spans="1:12">
      <c r="A648" t="s">
        <v>62</v>
      </c>
      <c r="B648" t="s">
        <v>82</v>
      </c>
      <c r="C648">
        <v>6</v>
      </c>
      <c r="D648">
        <v>3</v>
      </c>
      <c r="E648" s="1" t="s">
        <v>93</v>
      </c>
      <c r="F648">
        <v>0.2</v>
      </c>
      <c r="G648">
        <v>1.26</v>
      </c>
      <c r="H648">
        <v>0.79365079365079361</v>
      </c>
      <c r="I648" s="18"/>
    </row>
    <row r="649" spans="1:12">
      <c r="A649" t="s">
        <v>62</v>
      </c>
      <c r="B649" t="s">
        <v>82</v>
      </c>
      <c r="C649">
        <v>6</v>
      </c>
      <c r="D649">
        <v>5</v>
      </c>
      <c r="E649" s="1" t="s">
        <v>93</v>
      </c>
      <c r="F649">
        <v>0.03</v>
      </c>
      <c r="G649">
        <v>0.35</v>
      </c>
      <c r="H649">
        <v>2.8571428571428572</v>
      </c>
      <c r="I649" s="18"/>
    </row>
    <row r="650" spans="1:12">
      <c r="A650" t="s">
        <v>62</v>
      </c>
      <c r="B650" t="s">
        <v>82</v>
      </c>
      <c r="C650">
        <v>7</v>
      </c>
      <c r="D650" s="16">
        <v>1</v>
      </c>
      <c r="E650" s="1" t="s">
        <v>93</v>
      </c>
      <c r="F650">
        <v>0.3</v>
      </c>
      <c r="G650">
        <v>0.9</v>
      </c>
      <c r="H650">
        <f>1/G650</f>
        <v>1.1111111111111112</v>
      </c>
      <c r="I650" s="18"/>
    </row>
    <row r="651" spans="1:12">
      <c r="A651" t="s">
        <v>62</v>
      </c>
      <c r="B651" t="s">
        <v>82</v>
      </c>
      <c r="C651">
        <v>7</v>
      </c>
      <c r="D651">
        <v>2</v>
      </c>
      <c r="E651" s="1" t="s">
        <v>93</v>
      </c>
      <c r="F651">
        <v>0.1</v>
      </c>
      <c r="G651">
        <v>1.1499999999999999</v>
      </c>
      <c r="H651">
        <f>1/G651</f>
        <v>0.86956521739130443</v>
      </c>
      <c r="I651" s="18"/>
    </row>
    <row r="652" spans="1:12">
      <c r="A652" t="s">
        <v>62</v>
      </c>
      <c r="B652" t="s">
        <v>82</v>
      </c>
      <c r="C652">
        <v>7</v>
      </c>
      <c r="D652">
        <v>3</v>
      </c>
      <c r="E652" s="1" t="s">
        <v>93</v>
      </c>
      <c r="F652">
        <v>0.4</v>
      </c>
      <c r="G652">
        <v>1.3</v>
      </c>
      <c r="H652">
        <f>1/G652</f>
        <v>0.76923076923076916</v>
      </c>
      <c r="I652" s="18"/>
    </row>
    <row r="653" spans="1:12">
      <c r="A653" t="s">
        <v>62</v>
      </c>
      <c r="B653" t="s">
        <v>82</v>
      </c>
      <c r="C653">
        <v>7</v>
      </c>
      <c r="D653">
        <v>3</v>
      </c>
      <c r="E653" s="1" t="s">
        <v>93</v>
      </c>
      <c r="F653">
        <v>0.05</v>
      </c>
      <c r="G653">
        <v>0.1</v>
      </c>
      <c r="H653">
        <f>1/G653</f>
        <v>10</v>
      </c>
      <c r="I653" s="18"/>
    </row>
    <row r="654" spans="1:12">
      <c r="A654" t="s">
        <v>62</v>
      </c>
      <c r="B654" t="s">
        <v>82</v>
      </c>
      <c r="C654">
        <v>6</v>
      </c>
      <c r="D654">
        <v>2</v>
      </c>
      <c r="E654" t="s">
        <v>109</v>
      </c>
      <c r="F654">
        <v>0.2</v>
      </c>
      <c r="G654">
        <v>0.61</v>
      </c>
      <c r="H654">
        <v>1.639344262295082</v>
      </c>
      <c r="I654" s="18"/>
    </row>
    <row r="655" spans="1:12">
      <c r="A655" t="s">
        <v>62</v>
      </c>
      <c r="B655" t="s">
        <v>82</v>
      </c>
      <c r="C655">
        <v>6</v>
      </c>
      <c r="D655">
        <v>4</v>
      </c>
      <c r="E655" t="s">
        <v>46</v>
      </c>
      <c r="F655">
        <v>0.1</v>
      </c>
      <c r="G655">
        <v>0.7</v>
      </c>
      <c r="H655">
        <v>1.4285714285714286</v>
      </c>
      <c r="I655" s="18"/>
    </row>
    <row r="656" spans="1:12">
      <c r="A656" t="s">
        <v>62</v>
      </c>
      <c r="B656" t="s">
        <v>82</v>
      </c>
      <c r="C656">
        <v>7</v>
      </c>
      <c r="D656">
        <v>1</v>
      </c>
      <c r="E656" t="s">
        <v>46</v>
      </c>
      <c r="F656">
        <v>0.25</v>
      </c>
      <c r="G656">
        <v>0.55000000000000004</v>
      </c>
      <c r="H656">
        <f>1/G656</f>
        <v>1.8181818181818181</v>
      </c>
      <c r="I656" s="18"/>
    </row>
    <row r="657" spans="1:9">
      <c r="A657" t="s">
        <v>62</v>
      </c>
      <c r="B657" t="s">
        <v>82</v>
      </c>
      <c r="C657">
        <v>7</v>
      </c>
      <c r="D657">
        <v>2</v>
      </c>
      <c r="E657" t="s">
        <v>46</v>
      </c>
      <c r="F657">
        <v>0.02</v>
      </c>
      <c r="G657">
        <v>0.22</v>
      </c>
      <c r="H657">
        <f>1/G657</f>
        <v>4.5454545454545459</v>
      </c>
      <c r="I657" s="18"/>
    </row>
    <row r="658" spans="1:9">
      <c r="A658" t="s">
        <v>62</v>
      </c>
      <c r="B658" t="s">
        <v>82</v>
      </c>
      <c r="C658">
        <v>6</v>
      </c>
      <c r="D658">
        <v>5</v>
      </c>
      <c r="E658" t="s">
        <v>112</v>
      </c>
      <c r="F658">
        <v>0.6</v>
      </c>
      <c r="G658">
        <v>0.9</v>
      </c>
      <c r="H658">
        <v>1.1111111111111112</v>
      </c>
      <c r="I658" s="18"/>
    </row>
    <row r="659" spans="1:9">
      <c r="I659" s="18"/>
    </row>
  </sheetData>
  <phoneticPr fontId="0" type="noConversion"/>
  <printOptions gridLines="1" gridLinesSet="0"/>
  <pageMargins left="0.75" right="0.75" top="1" bottom="1" header="0.511811024" footer="0.511811024"/>
  <pageSetup orientation="portrait" horizontalDpi="4294967292" verticalDpi="0" r:id="rId1"/>
  <headerFooter alignWithMargins="0">
    <oddHeader>&amp;A</oddHeader>
    <oddFooter>Página &amp;P</oddFooter>
  </headerFooter>
</worksheet>
</file>

<file path=xl/worksheets/sheet5.xml><?xml version="1.0" encoding="utf-8"?>
<worksheet xmlns="http://schemas.openxmlformats.org/spreadsheetml/2006/main" xmlns:r="http://schemas.openxmlformats.org/officeDocument/2006/relationships">
  <dimension ref="A1:O54"/>
  <sheetViews>
    <sheetView topLeftCell="H1" zoomScale="75" workbookViewId="0">
      <selection activeCell="P2" sqref="P2"/>
    </sheetView>
  </sheetViews>
  <sheetFormatPr baseColWidth="10" defaultRowHeight="12.75"/>
  <sheetData>
    <row r="1" spans="1:15" ht="18">
      <c r="F1" s="24" t="s">
        <v>141</v>
      </c>
    </row>
    <row r="3" spans="1:15">
      <c r="A3" s="13" t="s">
        <v>52</v>
      </c>
      <c r="B3" s="13" t="s">
        <v>143</v>
      </c>
      <c r="C3" s="14" t="s">
        <v>84</v>
      </c>
      <c r="D3" s="13" t="s">
        <v>86</v>
      </c>
      <c r="E3" s="14" t="s">
        <v>101</v>
      </c>
      <c r="F3" s="14" t="s">
        <v>130</v>
      </c>
      <c r="K3" s="14" t="s">
        <v>142</v>
      </c>
    </row>
    <row r="4" spans="1:15">
      <c r="A4" s="13"/>
      <c r="B4" s="13">
        <v>1</v>
      </c>
      <c r="C4">
        <v>29.608786255176206</v>
      </c>
      <c r="F4">
        <v>107.28425572372754</v>
      </c>
    </row>
    <row r="5" spans="1:15">
      <c r="A5" s="13"/>
      <c r="B5" s="13">
        <v>3</v>
      </c>
      <c r="C5">
        <v>85.368011072967803</v>
      </c>
      <c r="J5" s="14" t="s">
        <v>73</v>
      </c>
      <c r="K5" s="14" t="s">
        <v>84</v>
      </c>
      <c r="L5" s="14" t="s">
        <v>41</v>
      </c>
      <c r="M5" s="14" t="s">
        <v>93</v>
      </c>
      <c r="N5" s="14" t="s">
        <v>90</v>
      </c>
      <c r="O5" s="13" t="s">
        <v>86</v>
      </c>
    </row>
    <row r="6" spans="1:15">
      <c r="A6" s="13"/>
      <c r="B6" s="13">
        <v>4</v>
      </c>
      <c r="C6">
        <v>149.31314319638153</v>
      </c>
      <c r="D6">
        <v>58.095574821625895</v>
      </c>
      <c r="E6">
        <v>31.188372916669156</v>
      </c>
      <c r="F6">
        <v>18.373942374756844</v>
      </c>
      <c r="J6" s="13" t="s">
        <v>52</v>
      </c>
      <c r="O6">
        <v>20.602966633712764</v>
      </c>
    </row>
    <row r="7" spans="1:15">
      <c r="A7" s="13"/>
      <c r="B7" s="13">
        <v>5</v>
      </c>
      <c r="C7">
        <v>25.705268215183153</v>
      </c>
      <c r="D7">
        <v>46.373590671688831</v>
      </c>
      <c r="E7">
        <v>86.994084108924213</v>
      </c>
      <c r="F7">
        <v>18.704524394051958</v>
      </c>
      <c r="J7" s="13" t="s">
        <v>66</v>
      </c>
      <c r="L7">
        <v>65.057334529781784</v>
      </c>
      <c r="M7">
        <v>89.921073150346942</v>
      </c>
    </row>
    <row r="8" spans="1:15">
      <c r="A8" s="13"/>
      <c r="B8" s="13">
        <v>6</v>
      </c>
      <c r="C8">
        <v>129.51750937553641</v>
      </c>
      <c r="D8">
        <v>39.751600942674621</v>
      </c>
      <c r="E8">
        <v>83.311011617818806</v>
      </c>
      <c r="J8" s="13" t="s">
        <v>67</v>
      </c>
      <c r="K8">
        <v>31.479134374475937</v>
      </c>
      <c r="L8">
        <v>27.352546791204595</v>
      </c>
      <c r="M8">
        <v>6.1726913140013338</v>
      </c>
      <c r="N8">
        <v>71.857871878683241</v>
      </c>
    </row>
    <row r="9" spans="1:15">
      <c r="A9" s="13"/>
      <c r="B9" s="13">
        <v>7</v>
      </c>
      <c r="C9">
        <v>25.075326474307275</v>
      </c>
      <c r="E9">
        <v>11.82860413417256</v>
      </c>
      <c r="J9" s="13" t="s">
        <v>68</v>
      </c>
      <c r="L9">
        <v>78.662338956702101</v>
      </c>
      <c r="M9">
        <v>24.266970617967115</v>
      </c>
      <c r="O9">
        <v>23.346499011388605</v>
      </c>
    </row>
    <row r="10" spans="1:15">
      <c r="A10" s="13"/>
      <c r="B10" s="13"/>
      <c r="C10" s="14" t="s">
        <v>41</v>
      </c>
      <c r="D10" s="14" t="s">
        <v>93</v>
      </c>
      <c r="E10" s="14" t="s">
        <v>118</v>
      </c>
      <c r="J10" s="13" t="s">
        <v>69</v>
      </c>
      <c r="K10">
        <v>39.084071535814743</v>
      </c>
      <c r="L10">
        <v>34.121365227864075</v>
      </c>
      <c r="O10">
        <v>71.429192760036713</v>
      </c>
    </row>
    <row r="11" spans="1:15">
      <c r="A11" s="13" t="s">
        <v>66</v>
      </c>
      <c r="B11" s="13">
        <v>1</v>
      </c>
      <c r="C11">
        <v>71.333293523515749</v>
      </c>
      <c r="J11" s="13" t="s">
        <v>70</v>
      </c>
      <c r="K11">
        <v>40.719505411495511</v>
      </c>
      <c r="L11">
        <v>31.562755487112153</v>
      </c>
      <c r="N11">
        <v>30.677842867983212</v>
      </c>
    </row>
    <row r="12" spans="1:15">
      <c r="A12" s="13"/>
      <c r="B12" s="13">
        <v>2</v>
      </c>
      <c r="C12">
        <v>109.22958753916529</v>
      </c>
      <c r="J12" s="13" t="s">
        <v>61</v>
      </c>
      <c r="K12">
        <v>7.7470649964387386</v>
      </c>
      <c r="M12">
        <v>58.829456738470398</v>
      </c>
      <c r="N12">
        <v>25.03733219382006</v>
      </c>
    </row>
    <row r="13" spans="1:15">
      <c r="A13" s="13"/>
      <c r="B13" s="13">
        <v>3</v>
      </c>
    </row>
    <row r="14" spans="1:15">
      <c r="A14" s="13"/>
      <c r="B14" s="13">
        <v>5</v>
      </c>
      <c r="C14">
        <v>23.421359130016398</v>
      </c>
      <c r="D14">
        <v>213.32599999999999</v>
      </c>
      <c r="E14">
        <v>40.248742343987537</v>
      </c>
    </row>
    <row r="15" spans="1:15">
      <c r="A15" s="13"/>
      <c r="B15" s="13">
        <v>6</v>
      </c>
      <c r="C15">
        <v>80.630631690910022</v>
      </c>
      <c r="D15">
        <v>166.76</v>
      </c>
      <c r="E15">
        <v>27.794858487857532</v>
      </c>
    </row>
    <row r="16" spans="1:15">
      <c r="A16" s="13"/>
      <c r="B16" s="13">
        <v>7</v>
      </c>
      <c r="C16">
        <v>111.1826191019978</v>
      </c>
      <c r="D16">
        <v>96.449259425521348</v>
      </c>
      <c r="E16">
        <v>33.215308565688652</v>
      </c>
    </row>
    <row r="17" spans="1:14">
      <c r="A17" s="13"/>
      <c r="B17" s="13">
        <v>8</v>
      </c>
      <c r="C17">
        <v>59.603850722867236</v>
      </c>
      <c r="D17">
        <v>62.991179476560298</v>
      </c>
      <c r="J17" s="13" t="s">
        <v>144</v>
      </c>
      <c r="N17" s="13" t="s">
        <v>145</v>
      </c>
    </row>
    <row r="18" spans="1:14">
      <c r="A18" s="13"/>
      <c r="B18" s="13"/>
      <c r="C18" s="14" t="s">
        <v>90</v>
      </c>
      <c r="D18" s="14" t="s">
        <v>93</v>
      </c>
      <c r="E18" s="14" t="s">
        <v>84</v>
      </c>
      <c r="F18" s="14" t="s">
        <v>41</v>
      </c>
      <c r="G18" s="14" t="s">
        <v>22</v>
      </c>
      <c r="J18" s="13" t="s">
        <v>75</v>
      </c>
      <c r="M18" s="13" t="s">
        <v>75</v>
      </c>
    </row>
    <row r="19" spans="1:14">
      <c r="A19" s="13" t="s">
        <v>67</v>
      </c>
      <c r="B19" s="13">
        <v>1</v>
      </c>
      <c r="C19">
        <v>158.21241535986115</v>
      </c>
      <c r="E19">
        <v>32.596755477271692</v>
      </c>
      <c r="J19" s="13" t="s">
        <v>52</v>
      </c>
      <c r="K19">
        <v>11090.081808049128</v>
      </c>
      <c r="M19" s="13" t="s">
        <v>52</v>
      </c>
      <c r="N19">
        <v>20.75714285714286</v>
      </c>
    </row>
    <row r="20" spans="1:14">
      <c r="A20" s="13"/>
      <c r="B20" s="13">
        <v>2</v>
      </c>
      <c r="C20">
        <v>163.60489518242179</v>
      </c>
      <c r="F20">
        <v>31.690102704460685</v>
      </c>
      <c r="J20" s="13" t="s">
        <v>66</v>
      </c>
      <c r="K20">
        <v>8419.9802483634921</v>
      </c>
      <c r="M20" s="13" t="s">
        <v>66</v>
      </c>
      <c r="N20">
        <v>11.738095238095239</v>
      </c>
    </row>
    <row r="21" spans="1:14">
      <c r="A21" s="13"/>
      <c r="B21" s="13">
        <v>3</v>
      </c>
      <c r="C21">
        <v>161.33144293944105</v>
      </c>
      <c r="F21">
        <v>35.96635384058213</v>
      </c>
      <c r="G21">
        <v>50.376495625981157</v>
      </c>
      <c r="J21" s="13" t="s">
        <v>67</v>
      </c>
      <c r="K21">
        <v>10854.800213265975</v>
      </c>
      <c r="M21" s="13" t="s">
        <v>67</v>
      </c>
      <c r="N21">
        <v>19.25714285714286</v>
      </c>
    </row>
    <row r="22" spans="1:14">
      <c r="A22" s="13"/>
      <c r="B22" s="13">
        <v>4</v>
      </c>
      <c r="C22">
        <v>19.85634966905873</v>
      </c>
      <c r="D22">
        <v>18.613232944587843</v>
      </c>
      <c r="F22">
        <v>28.147576616291364</v>
      </c>
      <c r="J22" s="13" t="s">
        <v>68</v>
      </c>
      <c r="K22">
        <v>13066.279529871155</v>
      </c>
      <c r="M22" s="13" t="s">
        <v>68</v>
      </c>
      <c r="N22">
        <v>17.123809523809523</v>
      </c>
    </row>
    <row r="23" spans="1:14">
      <c r="A23" s="13"/>
      <c r="B23" s="13">
        <v>5</v>
      </c>
      <c r="E23">
        <v>72.559088563849798</v>
      </c>
      <c r="G23">
        <v>28.254758153507616</v>
      </c>
      <c r="J23" s="13" t="s">
        <v>70</v>
      </c>
      <c r="K23">
        <v>14072.299286072004</v>
      </c>
      <c r="M23" s="13" t="s">
        <v>69</v>
      </c>
      <c r="N23">
        <v>16.471428571428572</v>
      </c>
    </row>
    <row r="24" spans="1:14">
      <c r="A24" s="13"/>
      <c r="B24" s="13">
        <v>6</v>
      </c>
      <c r="D24">
        <v>24.595606253421494</v>
      </c>
      <c r="E24">
        <v>45.444201835677156</v>
      </c>
      <c r="F24">
        <v>64.673453651124476</v>
      </c>
      <c r="J24" s="13" t="s">
        <v>69</v>
      </c>
      <c r="K24">
        <v>11221.786144087122</v>
      </c>
      <c r="M24" s="13" t="s">
        <v>70</v>
      </c>
      <c r="N24">
        <v>42.644444444444446</v>
      </c>
    </row>
    <row r="25" spans="1:14">
      <c r="A25" s="13"/>
      <c r="B25" s="13">
        <v>7</v>
      </c>
      <c r="D25">
        <v>22.626169935553811</v>
      </c>
      <c r="E25">
        <v>69.753894744532928</v>
      </c>
      <c r="F25">
        <v>30.990340725973518</v>
      </c>
      <c r="G25">
        <v>23.62189326045845</v>
      </c>
      <c r="J25" s="13" t="s">
        <v>61</v>
      </c>
      <c r="K25">
        <v>6431.5341297675559</v>
      </c>
      <c r="M25" s="13" t="s">
        <v>61</v>
      </c>
      <c r="N25">
        <v>10.857142857142858</v>
      </c>
    </row>
    <row r="26" spans="1:14">
      <c r="A26" s="13"/>
      <c r="B26" s="13"/>
    </row>
    <row r="27" spans="1:14">
      <c r="A27" s="13" t="s">
        <v>68</v>
      </c>
      <c r="B27" s="13">
        <v>1</v>
      </c>
      <c r="C27" s="14" t="s">
        <v>41</v>
      </c>
      <c r="D27" s="13" t="s">
        <v>86</v>
      </c>
      <c r="E27" s="14" t="s">
        <v>93</v>
      </c>
      <c r="F27" s="14" t="s">
        <v>40</v>
      </c>
    </row>
    <row r="28" spans="1:14">
      <c r="A28" s="13"/>
      <c r="B28" s="13">
        <v>2</v>
      </c>
      <c r="C28">
        <v>42.992017915519199</v>
      </c>
      <c r="E28">
        <v>31.668932565655801</v>
      </c>
    </row>
    <row r="29" spans="1:14">
      <c r="A29" s="13"/>
      <c r="B29" s="13">
        <v>3</v>
      </c>
      <c r="C29">
        <v>67.002891335378379</v>
      </c>
      <c r="D29">
        <v>66.261323100449147</v>
      </c>
      <c r="E29">
        <v>22.360698046550588</v>
      </c>
    </row>
    <row r="30" spans="1:14">
      <c r="A30" s="13"/>
      <c r="B30" s="13">
        <v>4</v>
      </c>
      <c r="C30">
        <v>73.088428769669918</v>
      </c>
      <c r="E30">
        <v>17.641200076378659</v>
      </c>
      <c r="F30">
        <v>41.232272550479252</v>
      </c>
    </row>
    <row r="31" spans="1:14">
      <c r="A31" s="13"/>
      <c r="B31" s="13">
        <v>5</v>
      </c>
      <c r="C31">
        <v>96.587951253955055</v>
      </c>
      <c r="D31">
        <v>52.401229049332528</v>
      </c>
      <c r="E31">
        <v>18.601422284386587</v>
      </c>
    </row>
    <row r="32" spans="1:14">
      <c r="A32" s="13"/>
      <c r="B32" s="13">
        <v>6</v>
      </c>
      <c r="C32">
        <v>155.82292009126598</v>
      </c>
      <c r="F32">
        <v>52.485277330353171</v>
      </c>
    </row>
    <row r="33" spans="1:7">
      <c r="A33" s="13"/>
      <c r="B33" s="13">
        <v>7</v>
      </c>
      <c r="C33">
        <v>36.479824374423998</v>
      </c>
      <c r="D33">
        <v>21.416441918549964</v>
      </c>
      <c r="E33">
        <v>55.329570734831023</v>
      </c>
      <c r="F33">
        <v>74.507302517126675</v>
      </c>
    </row>
    <row r="34" spans="1:7">
      <c r="A34" s="13"/>
      <c r="B34" s="13"/>
      <c r="C34" s="14" t="s">
        <v>84</v>
      </c>
      <c r="D34" s="13" t="s">
        <v>86</v>
      </c>
      <c r="E34" s="14" t="s">
        <v>41</v>
      </c>
    </row>
    <row r="35" spans="1:7">
      <c r="A35" s="13" t="s">
        <v>69</v>
      </c>
      <c r="B35" s="13">
        <v>1</v>
      </c>
      <c r="C35">
        <v>40.567216328415654</v>
      </c>
      <c r="D35">
        <v>50.355429052523675</v>
      </c>
      <c r="E35">
        <v>38.91531448273274</v>
      </c>
    </row>
    <row r="36" spans="1:7">
      <c r="A36" s="13"/>
      <c r="B36" s="13">
        <v>2</v>
      </c>
      <c r="C36">
        <v>28.00818065624323</v>
      </c>
      <c r="D36">
        <v>26.220050406432854</v>
      </c>
      <c r="E36">
        <v>21.170196401697435</v>
      </c>
    </row>
    <row r="37" spans="1:7">
      <c r="A37" s="13"/>
      <c r="B37" s="13">
        <v>3</v>
      </c>
      <c r="D37">
        <v>151.94990215897192</v>
      </c>
    </row>
    <row r="38" spans="1:7">
      <c r="A38" s="13"/>
      <c r="B38" s="13">
        <v>4</v>
      </c>
      <c r="C38">
        <v>51.605236426066234</v>
      </c>
    </row>
    <row r="39" spans="1:7">
      <c r="A39" s="13"/>
      <c r="B39" s="13">
        <v>5</v>
      </c>
      <c r="C39">
        <v>73.933763001523033</v>
      </c>
      <c r="D39">
        <v>94.704537785956589</v>
      </c>
      <c r="E39">
        <v>49.473035466065376</v>
      </c>
    </row>
    <row r="40" spans="1:7">
      <c r="A40" s="13"/>
      <c r="B40" s="13">
        <v>6</v>
      </c>
      <c r="D40">
        <v>69.020567674927435</v>
      </c>
      <c r="E40">
        <v>129.29101024455298</v>
      </c>
    </row>
    <row r="41" spans="1:7">
      <c r="A41" s="13"/>
      <c r="B41" s="13">
        <v>7</v>
      </c>
      <c r="C41">
        <v>79.474104338455049</v>
      </c>
      <c r="D41">
        <v>107.75386224144445</v>
      </c>
    </row>
    <row r="42" spans="1:7">
      <c r="A42" s="13"/>
      <c r="B42" s="13"/>
      <c r="C42" s="14" t="s">
        <v>84</v>
      </c>
      <c r="D42" s="14" t="s">
        <v>146</v>
      </c>
      <c r="E42" s="14" t="s">
        <v>89</v>
      </c>
      <c r="F42" s="14" t="s">
        <v>90</v>
      </c>
      <c r="G42" s="14" t="s">
        <v>41</v>
      </c>
    </row>
    <row r="43" spans="1:7">
      <c r="A43" s="13" t="s">
        <v>70</v>
      </c>
      <c r="B43" s="13">
        <v>1</v>
      </c>
      <c r="C43">
        <v>23.608402635714473</v>
      </c>
      <c r="D43">
        <v>127.24028467884031</v>
      </c>
      <c r="E43">
        <v>30.825873885138407</v>
      </c>
      <c r="F43">
        <v>13.648408319902021</v>
      </c>
      <c r="G43">
        <v>81.784789633499912</v>
      </c>
    </row>
    <row r="44" spans="1:7">
      <c r="A44" s="13"/>
      <c r="B44" s="13">
        <v>2</v>
      </c>
      <c r="C44">
        <v>49.991946394943788</v>
      </c>
      <c r="D44">
        <v>27.301378415535062</v>
      </c>
      <c r="E44">
        <v>29.498322566138739</v>
      </c>
      <c r="F44">
        <v>26.599498223444577</v>
      </c>
      <c r="G44">
        <v>12.90347682783654</v>
      </c>
    </row>
    <row r="45" spans="1:7">
      <c r="A45" s="13"/>
      <c r="B45" s="13">
        <v>3</v>
      </c>
      <c r="C45">
        <v>48.558167203828262</v>
      </c>
      <c r="D45">
        <v>78.344459700527395</v>
      </c>
      <c r="E45">
        <v>20.283790183453114</v>
      </c>
      <c r="F45">
        <v>51.785622060603039</v>
      </c>
    </row>
    <row r="46" spans="1:7">
      <c r="A46" s="13"/>
      <c r="B46" s="13"/>
      <c r="C46" s="14" t="s">
        <v>90</v>
      </c>
      <c r="D46" s="14" t="s">
        <v>93</v>
      </c>
      <c r="E46" s="13" t="s">
        <v>91</v>
      </c>
      <c r="F46" s="14" t="s">
        <v>84</v>
      </c>
    </row>
    <row r="47" spans="1:7">
      <c r="A47" s="13" t="s">
        <v>61</v>
      </c>
      <c r="B47" s="13">
        <v>1</v>
      </c>
    </row>
    <row r="48" spans="1:7">
      <c r="A48" s="13"/>
      <c r="B48" s="13">
        <v>2</v>
      </c>
      <c r="E48">
        <v>70.998294938553073</v>
      </c>
    </row>
    <row r="49" spans="2:6">
      <c r="B49" s="13">
        <v>3</v>
      </c>
    </row>
    <row r="50" spans="2:6">
      <c r="B50" s="13">
        <v>4</v>
      </c>
      <c r="D50">
        <v>232.32229492584233</v>
      </c>
      <c r="E50">
        <v>67.679077952313406</v>
      </c>
    </row>
    <row r="51" spans="2:6">
      <c r="B51" s="13">
        <v>5</v>
      </c>
      <c r="C51">
        <v>35.800651917943824</v>
      </c>
      <c r="E51">
        <v>60.542751824856161</v>
      </c>
      <c r="F51">
        <v>27.065613952093219</v>
      </c>
    </row>
    <row r="52" spans="2:6">
      <c r="B52" s="13">
        <v>6</v>
      </c>
      <c r="C52">
        <v>49.736298934089533</v>
      </c>
      <c r="D52">
        <v>66.249777932089515</v>
      </c>
    </row>
    <row r="53" spans="2:6">
      <c r="B53" s="13">
        <v>7</v>
      </c>
      <c r="C53">
        <v>89.724374504707058</v>
      </c>
      <c r="D53">
        <v>113.23412431136094</v>
      </c>
      <c r="E53">
        <v>18.478445540818811</v>
      </c>
    </row>
    <row r="54" spans="2:6">
      <c r="B54" s="13">
        <v>8</v>
      </c>
      <c r="E54">
        <v>127.47766510687273</v>
      </c>
      <c r="F54">
        <v>27.163841022977952</v>
      </c>
    </row>
  </sheetData>
  <phoneticPr fontId="0" type="noConversion"/>
  <printOptions gridLines="1" gridLinesSet="0"/>
  <pageMargins left="0.75" right="0.75" top="1" bottom="1" header="0.511811024" footer="0.511811024"/>
  <pageSetup orientation="portrait" horizontalDpi="4294967292" verticalDpi="0" r:id="rId1"/>
  <headerFooter alignWithMargins="0">
    <oddHeader>&amp;A</oddHeader>
    <oddFooter>Página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Forma de citar</vt:lpstr>
      <vt:lpstr>arboles</vt:lpstr>
      <vt:lpstr>analisis</vt:lpstr>
      <vt:lpstr>arbustos</vt:lpstr>
      <vt:lpstr>analisis2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Jose Luis hernandez Gomez</dc:creator>
  <cp:lastModifiedBy>fguzman</cp:lastModifiedBy>
  <dcterms:created xsi:type="dcterms:W3CDTF">2000-03-17T02:42:15Z</dcterms:created>
  <dcterms:modified xsi:type="dcterms:W3CDTF">2011-06-15T19:06:33Z</dcterms:modified>
</cp:coreProperties>
</file>