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USUARIOS\PROYECTO\F_informes_finales_en_la_web\2_Actividades de Resultados en la web\5 2021-2025_MEEW\2025\3er trimestre 2025\UM001\"/>
    </mc:Choice>
  </mc:AlternateContent>
  <bookViews>
    <workbookView xWindow="-105" yWindow="-105" windowWidth="23265" windowHeight="12465" tabRatio="493"/>
  </bookViews>
  <sheets>
    <sheet name="Forma de citar" sheetId="4" r:id="rId1"/>
    <sheet name="Resumen_estructural-2023" sheetId="1" r:id="rId2"/>
    <sheet name="Resumen estructural 2024" sheetId="2" r:id="rId3"/>
    <sheet name="Resumen estructural 2025" sheetId="3" r:id="rId4"/>
  </sheets>
  <definedNames>
    <definedName name="_xlnm._FilterDatabase" localSheetId="1" hidden="1">'Resumen_estructural-2023'!$AL$1:$AL$131</definedName>
  </definedNames>
  <calcPr calcId="191029"/>
</workbook>
</file>

<file path=xl/calcChain.xml><?xml version="1.0" encoding="utf-8"?>
<calcChain xmlns="http://schemas.openxmlformats.org/spreadsheetml/2006/main">
  <c r="AB20" i="2" l="1"/>
  <c r="Z20" i="2"/>
  <c r="AC20" i="2" s="1"/>
  <c r="Y20" i="2"/>
  <c r="AH19" i="2"/>
  <c r="AB19" i="2"/>
  <c r="Z19" i="2"/>
  <c r="AC19" i="2" s="1"/>
  <c r="Y19" i="2"/>
  <c r="AB18" i="2"/>
  <c r="Z18" i="2"/>
  <c r="AC18" i="2" s="1"/>
  <c r="Y18" i="2"/>
  <c r="AH17" i="2"/>
  <c r="AB17" i="2"/>
  <c r="AC17" i="2" s="1"/>
  <c r="Z17" i="2"/>
  <c r="Y17" i="2"/>
  <c r="AB16" i="2"/>
  <c r="Z16" i="2"/>
  <c r="AC16" i="2" s="1"/>
  <c r="Y16" i="2"/>
  <c r="AB15" i="2"/>
  <c r="AC15" i="2" s="1"/>
  <c r="Z15" i="2"/>
  <c r="Y15" i="2"/>
  <c r="AB14" i="2"/>
  <c r="Z14" i="2"/>
  <c r="AC14" i="2" s="1"/>
  <c r="Y14" i="2"/>
  <c r="AB13" i="2"/>
  <c r="AC13" i="2" s="1"/>
  <c r="Z13" i="2"/>
  <c r="Y13" i="2"/>
  <c r="AH12" i="2"/>
  <c r="AB12" i="2"/>
  <c r="Z12" i="2"/>
  <c r="AC12" i="2" s="1"/>
  <c r="Y12" i="2"/>
  <c r="AC11" i="2"/>
  <c r="AB11" i="2"/>
  <c r="Z11" i="2"/>
  <c r="Y11" i="2"/>
  <c r="AB10" i="2"/>
  <c r="Z10" i="2"/>
  <c r="AC10" i="2" s="1"/>
  <c r="Y10" i="2"/>
  <c r="AC9" i="2"/>
  <c r="AB9" i="2"/>
  <c r="Z9" i="2"/>
  <c r="Y9" i="2"/>
  <c r="AH8" i="2"/>
  <c r="AB8" i="2"/>
  <c r="Z8" i="2"/>
  <c r="AC8" i="2" s="1"/>
  <c r="Y8" i="2"/>
  <c r="AB7" i="2"/>
  <c r="Z7" i="2"/>
  <c r="AC7" i="2" s="1"/>
  <c r="Y7" i="2"/>
  <c r="AB6" i="2"/>
  <c r="Z6" i="2"/>
  <c r="AC6" i="2" s="1"/>
  <c r="Y6" i="2"/>
  <c r="AH5" i="2"/>
  <c r="AB5" i="2"/>
  <c r="Z5" i="2"/>
  <c r="AC5" i="2" s="1"/>
  <c r="Y5" i="2"/>
  <c r="AB4" i="2"/>
  <c r="Z4" i="2"/>
  <c r="AC4" i="2" s="1"/>
  <c r="Y4" i="2"/>
  <c r="AH3" i="2"/>
  <c r="AB3" i="2"/>
  <c r="Z3" i="2"/>
  <c r="AC3" i="2" s="1"/>
  <c r="Y3" i="2"/>
  <c r="AH2" i="2"/>
  <c r="AC2" i="2"/>
  <c r="AB2" i="2"/>
  <c r="Z2" i="2"/>
  <c r="Y2" i="2"/>
  <c r="AH2" i="1"/>
  <c r="AH18" i="1" l="1"/>
  <c r="AH17" i="1"/>
  <c r="AH15" i="1"/>
  <c r="AH12" i="1"/>
  <c r="AH8" i="1"/>
  <c r="AH7" i="1"/>
  <c r="AG7" i="1"/>
  <c r="AH5" i="1"/>
  <c r="AG5" i="1"/>
  <c r="AG2" i="1"/>
  <c r="AB19" i="1"/>
  <c r="AB18" i="1"/>
  <c r="AB17" i="1"/>
  <c r="AB16" i="1"/>
  <c r="AB15" i="1"/>
  <c r="AB13" i="1"/>
  <c r="AB14" i="1"/>
  <c r="AB12" i="1"/>
  <c r="AB9" i="1"/>
  <c r="AB10" i="1"/>
  <c r="AB11" i="1"/>
  <c r="AB8" i="1"/>
  <c r="AB2" i="1"/>
  <c r="Z19" i="1"/>
  <c r="Z18" i="1"/>
  <c r="Z17" i="1"/>
  <c r="Z16" i="1"/>
  <c r="Z15" i="1"/>
  <c r="Z14" i="1"/>
  <c r="Z13" i="1"/>
  <c r="Z12" i="1"/>
  <c r="Z11" i="1"/>
  <c r="Z10" i="1"/>
  <c r="AC10" i="1" s="1"/>
  <c r="Z9" i="1"/>
  <c r="Z8" i="1"/>
  <c r="AB7" i="1"/>
  <c r="Z7" i="1"/>
  <c r="AC7" i="1" s="1"/>
  <c r="Z6" i="1"/>
  <c r="Z5" i="1"/>
  <c r="AB6" i="1"/>
  <c r="AB5" i="1"/>
  <c r="AB3" i="1"/>
  <c r="AB4" i="1"/>
  <c r="Z4" i="1"/>
  <c r="AC4" i="1" s="1"/>
  <c r="AC14" i="1" l="1"/>
  <c r="AC16" i="1"/>
  <c r="AC11" i="1"/>
  <c r="AC13" i="1"/>
  <c r="AC9" i="1"/>
  <c r="AC6" i="1"/>
  <c r="AC5" i="1"/>
  <c r="AC19" i="1"/>
  <c r="AC18" i="1"/>
  <c r="AC17" i="1"/>
  <c r="AC15" i="1"/>
  <c r="AC12" i="1"/>
  <c r="AC8" i="1"/>
  <c r="Y19" i="1" l="1"/>
  <c r="Y18" i="1"/>
  <c r="Y17" i="1"/>
  <c r="Y16" i="1"/>
  <c r="Y15" i="1"/>
  <c r="Y14" i="1"/>
  <c r="Y13" i="1"/>
  <c r="Y12" i="1"/>
  <c r="Y11" i="1"/>
  <c r="Y10" i="1"/>
  <c r="Y9" i="1"/>
  <c r="Y8" i="1"/>
  <c r="Y3" i="1"/>
  <c r="Y4" i="1"/>
  <c r="Y5" i="1"/>
  <c r="Y6" i="1"/>
  <c r="Y7" i="1"/>
  <c r="X3" i="1"/>
  <c r="Z3" i="1" s="1"/>
  <c r="AC3" i="1" s="1"/>
  <c r="X2" i="1"/>
  <c r="Z2" i="1" s="1"/>
  <c r="AC2" i="1" s="1"/>
  <c r="Y2" i="1" l="1"/>
</calcChain>
</file>

<file path=xl/comments1.xml><?xml version="1.0" encoding="utf-8"?>
<comments xmlns="http://schemas.openxmlformats.org/spreadsheetml/2006/main">
  <authors>
    <author>Filiberto Bernardo Cardenas Quintero</author>
    <author>Ma. Teresa Rodriguez</author>
    <author>Berenice VB</author>
  </authors>
  <commentList>
    <comment ref="H1" authorId="0" shapeId="0">
      <text>
        <r>
          <rPr>
            <sz val="9"/>
            <color indexed="81"/>
            <rFont val="Tahoma"/>
            <family val="2"/>
          </rPr>
          <t>Número del año del proyecto en que se colectaron los datos (ejemplo: 1)</t>
        </r>
      </text>
    </comment>
    <comment ref="I1" authorId="1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DD/MM/AAAA</t>
        </r>
      </text>
    </comment>
    <comment ref="J1" authorId="0" shapeId="0">
      <text>
        <r>
          <rPr>
            <sz val="9"/>
            <color indexed="81"/>
            <rFont val="Tahoma"/>
            <family val="2"/>
          </rPr>
          <t>Tipo de manglar de acuerdo con su régime de inundación según Schaeffer-Novelli et al. (2000) Se llena con borde o interno</t>
        </r>
      </text>
    </comment>
    <comment ref="K1" authorId="1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Rm (Rhizophora mangle)
Ag (Avicennia germinans)
Lr (Laguncularia racemosa)
Ce (Conocarpus erectus)</t>
        </r>
      </text>
    </comment>
    <comment ref="L1" authorId="0" shapeId="0">
      <text>
        <r>
          <rPr>
            <sz val="9"/>
            <color indexed="81"/>
            <rFont val="Tahoma"/>
            <family val="2"/>
          </rPr>
          <t>DAP</t>
        </r>
      </text>
    </comment>
    <comment ref="P1" authorId="0" shapeId="0">
      <text>
        <r>
          <rPr>
            <sz val="9"/>
            <color indexed="81"/>
            <rFont val="Tahoma"/>
            <family val="2"/>
          </rPr>
          <t>Aplica sólo para Rm</t>
        </r>
      </text>
    </comment>
    <comment ref="X1" authorId="0" shapeId="0">
      <text>
        <r>
          <rPr>
            <sz val="9"/>
            <color indexed="81"/>
            <rFont val="Tahoma"/>
            <family val="2"/>
          </rPr>
          <t>La unidad de área es igual a 400 m2</t>
        </r>
      </text>
    </comment>
    <comment ref="Z1" authorId="2" shapeId="0">
      <text>
        <r>
          <rPr>
            <sz val="9"/>
            <color indexed="81"/>
            <rFont val="Tahoma"/>
            <family val="2"/>
          </rPr>
          <t>Separado por especie</t>
        </r>
      </text>
    </comment>
    <comment ref="AA1" authorId="2" shapeId="0">
      <text>
        <r>
          <rPr>
            <sz val="9"/>
            <color indexed="81"/>
            <rFont val="Tahoma"/>
            <family val="2"/>
          </rPr>
          <t>Separado por especie</t>
        </r>
      </text>
    </comment>
    <comment ref="AB1" authorId="2" shapeId="0">
      <text>
        <r>
          <rPr>
            <sz val="9"/>
            <color indexed="81"/>
            <rFont val="Tahoma"/>
            <family val="2"/>
          </rPr>
          <t>Separado por especie</t>
        </r>
      </text>
    </comment>
    <comment ref="AC1" authorId="2" shapeId="0">
      <text>
        <r>
          <rPr>
            <sz val="9"/>
            <color indexed="81"/>
            <rFont val="Tahoma"/>
            <family val="2"/>
          </rPr>
          <t>Separado por especie</t>
        </r>
      </text>
    </comment>
    <comment ref="AJ1" authorId="0" shapeId="0">
      <text>
        <r>
          <rPr>
            <sz val="9"/>
            <color indexed="81"/>
            <rFont val="Tahoma"/>
            <family val="2"/>
          </rPr>
          <t>Se llena con Si o No</t>
        </r>
      </text>
    </comment>
    <comment ref="AK1" authorId="1" shapeId="0">
      <text>
        <r>
          <rPr>
            <sz val="9"/>
            <color indexed="81"/>
            <rFont val="Tahoma"/>
            <family val="2"/>
          </rPr>
          <t xml:space="preserve">Este campo puede ser utilizado para realizar cualquier otra aclaración.
</t>
        </r>
      </text>
    </comment>
  </commentList>
</comments>
</file>

<file path=xl/comments2.xml><?xml version="1.0" encoding="utf-8"?>
<comments xmlns="http://schemas.openxmlformats.org/spreadsheetml/2006/main">
  <authors>
    <author>Filiberto Bernardo Cardenas Quintero</author>
    <author>Ma. Teresa Rodriguez</author>
    <author>Berenice VB</author>
  </authors>
  <commentList>
    <comment ref="H1" authorId="0" shapeId="0">
      <text>
        <r>
          <rPr>
            <sz val="9"/>
            <color indexed="81"/>
            <rFont val="Tahoma"/>
            <family val="2"/>
          </rPr>
          <t>Número del año del proyecto en que se colectaron los datos (ejemplo: 1)</t>
        </r>
      </text>
    </comment>
    <comment ref="I1" authorId="1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DD/MM/AAAA</t>
        </r>
      </text>
    </comment>
    <comment ref="J1" authorId="0" shapeId="0">
      <text>
        <r>
          <rPr>
            <sz val="9"/>
            <color indexed="81"/>
            <rFont val="Tahoma"/>
            <family val="2"/>
          </rPr>
          <t>Tipo de manglar de acuerdo con su régime de inundación según Schaeffer-Novelli et al. (2000) Se llena con borde o interno</t>
        </r>
      </text>
    </comment>
    <comment ref="K1" authorId="1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Rm (Rhizophora mangle)
Ag (Avicennia germinans)
Lr (Laguncularia racemosa)
Ce (Conocarpus erectus)</t>
        </r>
      </text>
    </comment>
    <comment ref="L1" authorId="0" shapeId="0">
      <text>
        <r>
          <rPr>
            <sz val="9"/>
            <color indexed="81"/>
            <rFont val="Tahoma"/>
            <family val="2"/>
          </rPr>
          <t>DAP</t>
        </r>
      </text>
    </comment>
    <comment ref="P1" authorId="0" shapeId="0">
      <text>
        <r>
          <rPr>
            <sz val="9"/>
            <color indexed="81"/>
            <rFont val="Tahoma"/>
            <family val="2"/>
          </rPr>
          <t>Aplica sólo para Rm</t>
        </r>
      </text>
    </comment>
    <comment ref="X1" authorId="0" shapeId="0">
      <text>
        <r>
          <rPr>
            <sz val="9"/>
            <color indexed="81"/>
            <rFont val="Tahoma"/>
            <family val="2"/>
          </rPr>
          <t>La unidad de área es igual a 400 m2</t>
        </r>
      </text>
    </comment>
    <comment ref="Z1" authorId="2" shapeId="0">
      <text>
        <r>
          <rPr>
            <sz val="9"/>
            <color indexed="81"/>
            <rFont val="Tahoma"/>
            <family val="2"/>
          </rPr>
          <t>Separado por especie</t>
        </r>
      </text>
    </comment>
    <comment ref="AA1" authorId="2" shapeId="0">
      <text>
        <r>
          <rPr>
            <sz val="9"/>
            <color indexed="81"/>
            <rFont val="Tahoma"/>
            <family val="2"/>
          </rPr>
          <t>Separado por especie</t>
        </r>
      </text>
    </comment>
    <comment ref="AB1" authorId="2" shapeId="0">
      <text>
        <r>
          <rPr>
            <sz val="9"/>
            <color indexed="81"/>
            <rFont val="Tahoma"/>
            <family val="2"/>
          </rPr>
          <t>Separado por especie</t>
        </r>
      </text>
    </comment>
    <comment ref="AC1" authorId="2" shapeId="0">
      <text>
        <r>
          <rPr>
            <sz val="9"/>
            <color indexed="81"/>
            <rFont val="Tahoma"/>
            <family val="2"/>
          </rPr>
          <t>Separado por especie</t>
        </r>
      </text>
    </comment>
    <comment ref="AJ1" authorId="0" shapeId="0">
      <text>
        <r>
          <rPr>
            <sz val="9"/>
            <color indexed="81"/>
            <rFont val="Tahoma"/>
            <family val="2"/>
          </rPr>
          <t>Se llena con Si o No</t>
        </r>
      </text>
    </comment>
    <comment ref="AK1" authorId="1" shapeId="0">
      <text>
        <r>
          <rPr>
            <sz val="9"/>
            <color indexed="81"/>
            <rFont val="Tahoma"/>
            <family val="2"/>
          </rPr>
          <t xml:space="preserve">Este campo puede ser utilizado para realizar cualquier otra aclaración.
</t>
        </r>
      </text>
    </comment>
  </commentList>
</comments>
</file>

<file path=xl/comments3.xml><?xml version="1.0" encoding="utf-8"?>
<comments xmlns="http://schemas.openxmlformats.org/spreadsheetml/2006/main">
  <authors>
    <author>Filiberto Bernardo Cardenas Quintero</author>
    <author>Ma. Teresa Rodriguez</author>
    <author>Berenice VB</author>
  </authors>
  <commentList>
    <comment ref="H1" authorId="0" shapeId="0">
      <text>
        <r>
          <rPr>
            <sz val="9"/>
            <color indexed="81"/>
            <rFont val="Tahoma"/>
            <family val="2"/>
          </rPr>
          <t>Número del año del proyecto en que se colectaron los datos (ejemplo: 1)</t>
        </r>
      </text>
    </comment>
    <comment ref="I1" authorId="1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DD/MM/AAAA</t>
        </r>
      </text>
    </comment>
    <comment ref="J1" authorId="0" shapeId="0">
      <text>
        <r>
          <rPr>
            <sz val="9"/>
            <color indexed="81"/>
            <rFont val="Tahoma"/>
            <family val="2"/>
          </rPr>
          <t>Tipo de manglar de acuerdo con su régime de inundación según Schaeffer-Novelli et al. (2000) Se llena con borde o interno</t>
        </r>
      </text>
    </comment>
    <comment ref="K1" authorId="1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Rm (Rhizophora mangle)
Ag (Avicennia germinans)
Lr (Laguncularia racemosa)
Ce (Conocarpus erectus)</t>
        </r>
      </text>
    </comment>
    <comment ref="L1" authorId="0" shapeId="0">
      <text>
        <r>
          <rPr>
            <sz val="9"/>
            <color indexed="81"/>
            <rFont val="Tahoma"/>
            <family val="2"/>
          </rPr>
          <t>DAP</t>
        </r>
      </text>
    </comment>
    <comment ref="P1" authorId="0" shapeId="0">
      <text>
        <r>
          <rPr>
            <sz val="9"/>
            <color indexed="81"/>
            <rFont val="Tahoma"/>
            <family val="2"/>
          </rPr>
          <t>Aplica sólo para Rm</t>
        </r>
      </text>
    </comment>
    <comment ref="X1" authorId="0" shapeId="0">
      <text>
        <r>
          <rPr>
            <sz val="9"/>
            <color indexed="81"/>
            <rFont val="Tahoma"/>
            <family val="2"/>
          </rPr>
          <t>La unidad de área es igual a 400 m2</t>
        </r>
      </text>
    </comment>
    <comment ref="Z1" authorId="2" shapeId="0">
      <text>
        <r>
          <rPr>
            <sz val="9"/>
            <color indexed="81"/>
            <rFont val="Tahoma"/>
            <family val="2"/>
          </rPr>
          <t>Separado por especie</t>
        </r>
      </text>
    </comment>
    <comment ref="AA1" authorId="2" shapeId="0">
      <text>
        <r>
          <rPr>
            <sz val="9"/>
            <color indexed="81"/>
            <rFont val="Tahoma"/>
            <family val="2"/>
          </rPr>
          <t>Separado por especie</t>
        </r>
      </text>
    </comment>
    <comment ref="AB1" authorId="2" shapeId="0">
      <text>
        <r>
          <rPr>
            <sz val="9"/>
            <color indexed="81"/>
            <rFont val="Tahoma"/>
            <family val="2"/>
          </rPr>
          <t>Separado por especie</t>
        </r>
      </text>
    </comment>
    <comment ref="AC1" authorId="2" shapeId="0">
      <text>
        <r>
          <rPr>
            <sz val="9"/>
            <color indexed="81"/>
            <rFont val="Tahoma"/>
            <family val="2"/>
          </rPr>
          <t>Separado por especie</t>
        </r>
      </text>
    </comment>
    <comment ref="AJ1" authorId="0" shapeId="0">
      <text>
        <r>
          <rPr>
            <sz val="9"/>
            <color indexed="81"/>
            <rFont val="Tahoma"/>
            <family val="2"/>
          </rPr>
          <t>Se llena con Si o No</t>
        </r>
      </text>
    </comment>
    <comment ref="AK1" authorId="1" shapeId="0">
      <text>
        <r>
          <rPr>
            <sz val="9"/>
            <color indexed="81"/>
            <rFont val="Tahoma"/>
            <family val="2"/>
          </rPr>
          <t xml:space="preserve">Este campo puede ser utilizado para realizar cualquier otra aclaración.
</t>
        </r>
      </text>
    </comment>
  </commentList>
</comments>
</file>

<file path=xl/sharedStrings.xml><?xml version="1.0" encoding="utf-8"?>
<sst xmlns="http://schemas.openxmlformats.org/spreadsheetml/2006/main" count="886" uniqueCount="91">
  <si>
    <t>Estado</t>
  </si>
  <si>
    <t>Fecha de muestreo</t>
  </si>
  <si>
    <t>Altura total promedio (m)</t>
  </si>
  <si>
    <t>Área basal (m2)</t>
  </si>
  <si>
    <t>Área basal (m2/ha)</t>
  </si>
  <si>
    <t>Densidad relativa</t>
  </si>
  <si>
    <t>Frecuencia relativa</t>
  </si>
  <si>
    <t>Dominancia relativa</t>
  </si>
  <si>
    <t>Valor de importancia</t>
  </si>
  <si>
    <t>Procentaje de extracción de árbolado</t>
  </si>
  <si>
    <t>Porcentaje de mortalidad de arbolado</t>
  </si>
  <si>
    <t>Densidad de plantulas por m2</t>
  </si>
  <si>
    <t>Densidad de plantulas por ha</t>
  </si>
  <si>
    <t>Localidad</t>
  </si>
  <si>
    <t>Nombre del sitio</t>
  </si>
  <si>
    <t>Especie</t>
  </si>
  <si>
    <t>Altura del fuste limpio promedio (m)</t>
  </si>
  <si>
    <t xml:space="preserve">Desviación estandar (m) 
de la altura del fuste limpio </t>
  </si>
  <si>
    <t>Altura promedio de plántulas</t>
  </si>
  <si>
    <t>Indice de complejidad de Holdridge
(por parcela)</t>
  </si>
  <si>
    <t>Identificador de la unidad de muestreo</t>
  </si>
  <si>
    <t>Municipio</t>
  </si>
  <si>
    <t>Nombre del Sistema Lagunar</t>
  </si>
  <si>
    <t>Año de proyecto</t>
  </si>
  <si>
    <t>Tipo</t>
  </si>
  <si>
    <t>DN promedio (cm)</t>
  </si>
  <si>
    <t>Desviación estandar (cm) 
del DN</t>
  </si>
  <si>
    <t>Desviación estandar (m) 
de la altura total</t>
  </si>
  <si>
    <t>Densidad según el área de la UM (individuos/unidad de área)</t>
  </si>
  <si>
    <t>Altura de la raíz promedio (m)</t>
  </si>
  <si>
    <t>Área de la copa promedio (m2)</t>
  </si>
  <si>
    <t>Desviación estándar del área de
de la copa (m2)</t>
  </si>
  <si>
    <t>Observaciones</t>
  </si>
  <si>
    <t>Ausencia/presencia Tripa de zopilote (Cissus sp.)</t>
  </si>
  <si>
    <t>Densidad promedio por hectárea (indviduos/ha)</t>
  </si>
  <si>
    <t>Lr</t>
  </si>
  <si>
    <t>Rm</t>
  </si>
  <si>
    <t>NA</t>
  </si>
  <si>
    <t>Número del año del proyecto</t>
  </si>
  <si>
    <t>Desviación estándar de la altura de la raíz  (m)</t>
  </si>
  <si>
    <t>Yucatan</t>
  </si>
  <si>
    <t>Dzilam de Bravo</t>
  </si>
  <si>
    <t>Dzilam Pueblo</t>
  </si>
  <si>
    <t>Dzilam_Pueblo_20x20</t>
  </si>
  <si>
    <t>27/10/2023</t>
  </si>
  <si>
    <t>Ag</t>
  </si>
  <si>
    <t>Dzilam_WWF_20x20</t>
  </si>
  <si>
    <t>Dzilam WWF</t>
  </si>
  <si>
    <t>26/10/2023</t>
  </si>
  <si>
    <t>Laguna de Dzilam</t>
  </si>
  <si>
    <t>Dzilam_LasBocas_20x20</t>
  </si>
  <si>
    <t>Dzilam Las Bocas</t>
  </si>
  <si>
    <t>SanFelipe_20x20</t>
  </si>
  <si>
    <t>San Felipe</t>
  </si>
  <si>
    <t>Ría Lagartos</t>
  </si>
  <si>
    <t>Ce</t>
  </si>
  <si>
    <t>25/10/2023</t>
  </si>
  <si>
    <t>RioLagartos_20x20</t>
  </si>
  <si>
    <t>Rio Lagartos</t>
  </si>
  <si>
    <t>ElCuyo_20x20</t>
  </si>
  <si>
    <t>Tizimin</t>
  </si>
  <si>
    <t>El Cuyo</t>
  </si>
  <si>
    <t>24/10/2023</t>
  </si>
  <si>
    <t>Quintana Roo</t>
  </si>
  <si>
    <t>Lazaro Cardenas</t>
  </si>
  <si>
    <t>Yum Balam</t>
  </si>
  <si>
    <t>Chiquila</t>
  </si>
  <si>
    <t>Laguna de Yalahau</t>
  </si>
  <si>
    <t>23/10/2023</t>
  </si>
  <si>
    <t>Interno</t>
  </si>
  <si>
    <t>Borde</t>
  </si>
  <si>
    <t>Ausencia</t>
  </si>
  <si>
    <t>Chiquila 2</t>
  </si>
  <si>
    <t>Chiquila_1_20x20</t>
  </si>
  <si>
    <t>Chiquila_2_20x20</t>
  </si>
  <si>
    <t>13/3/2024</t>
  </si>
  <si>
    <t>13/3/2025</t>
  </si>
  <si>
    <t>14/3/2024</t>
  </si>
  <si>
    <t>ND</t>
  </si>
  <si>
    <t>Chuquila_20x20</t>
  </si>
  <si>
    <t>Chuquila_2_20x20</t>
  </si>
  <si>
    <t>15/2/2024</t>
  </si>
  <si>
    <t>SanFelipe_20x21</t>
  </si>
  <si>
    <t>17/2/2025</t>
  </si>
  <si>
    <t>Dzilam WWF 2</t>
  </si>
  <si>
    <t>18/2/2025</t>
  </si>
  <si>
    <t>19/2/2025</t>
  </si>
  <si>
    <t>20/2/2025</t>
  </si>
  <si>
    <t>21/2/2025</t>
  </si>
  <si>
    <t>Dzilam_LasBocas_20x21</t>
  </si>
  <si>
    <t>17/2/2026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</si>
</sst>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.0"/>
    <numFmt numFmtId="165" formatCode="0.0000"/>
    <numFmt numFmtId="166" formatCode="0_);[Red]\(0\)"/>
    <numFmt numFmtId="167" formatCode="0.000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2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</cellStyleXfs>
  <cellXfs count="76">
    <xf numFmtId="0" fontId="0" fillId="0" borderId="0" xfId="0"/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2" fontId="8" fillId="0" borderId="0" xfId="10" applyNumberFormat="1" applyFont="1" applyAlignment="1">
      <alignment horizontal="left" vertical="top"/>
    </xf>
    <xf numFmtId="2" fontId="8" fillId="0" borderId="0" xfId="11" applyNumberFormat="1" applyFont="1" applyAlignment="1">
      <alignment horizontal="left" vertical="top"/>
    </xf>
    <xf numFmtId="0" fontId="0" fillId="0" borderId="0" xfId="0" applyAlignment="1">
      <alignment horizontal="left" vertical="top"/>
    </xf>
    <xf numFmtId="14" fontId="0" fillId="0" borderId="0" xfId="0" applyNumberFormat="1" applyAlignment="1">
      <alignment horizontal="left" vertical="top"/>
    </xf>
    <xf numFmtId="164" fontId="0" fillId="0" borderId="0" xfId="0" applyNumberFormat="1" applyAlignment="1">
      <alignment horizontal="left" vertical="top"/>
    </xf>
    <xf numFmtId="1" fontId="0" fillId="0" borderId="0" xfId="0" applyNumberFormat="1" applyAlignment="1">
      <alignment horizontal="left" vertical="top"/>
    </xf>
    <xf numFmtId="2" fontId="0" fillId="0" borderId="0" xfId="0" applyNumberFormat="1" applyAlignment="1">
      <alignment horizontal="left" vertical="top"/>
    </xf>
    <xf numFmtId="165" fontId="0" fillId="0" borderId="0" xfId="0" applyNumberFormat="1" applyAlignment="1">
      <alignment horizontal="left" vertical="top"/>
    </xf>
    <xf numFmtId="14" fontId="7" fillId="0" borderId="0" xfId="0" applyNumberFormat="1" applyFont="1" applyAlignment="1">
      <alignment horizontal="left" vertical="top"/>
    </xf>
    <xf numFmtId="2" fontId="0" fillId="0" borderId="0" xfId="0" applyNumberFormat="1" applyAlignment="1">
      <alignment horizontal="center" vertical="top"/>
    </xf>
    <xf numFmtId="164" fontId="0" fillId="0" borderId="0" xfId="0" applyNumberFormat="1" applyAlignment="1">
      <alignment horizontal="center" vertical="top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top"/>
    </xf>
    <xf numFmtId="2" fontId="8" fillId="0" borderId="0" xfId="10" applyNumberFormat="1" applyFont="1" applyAlignment="1">
      <alignment horizontal="center" vertical="top"/>
    </xf>
    <xf numFmtId="2" fontId="8" fillId="0" borderId="0" xfId="11" applyNumberFormat="1" applyFont="1" applyAlignment="1">
      <alignment horizontal="center" vertical="top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top"/>
    </xf>
    <xf numFmtId="0" fontId="7" fillId="0" borderId="0" xfId="0" applyFont="1" applyAlignment="1">
      <alignment horizontal="center" vertical="top"/>
    </xf>
    <xf numFmtId="1" fontId="0" fillId="0" borderId="0" xfId="0" applyNumberFormat="1" applyAlignment="1">
      <alignment horizontal="center" vertical="top"/>
    </xf>
    <xf numFmtId="2" fontId="7" fillId="0" borderId="0" xfId="0" applyNumberFormat="1" applyFont="1" applyAlignment="1">
      <alignment horizontal="center" vertical="top"/>
    </xf>
    <xf numFmtId="2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center" vertical="top"/>
    </xf>
    <xf numFmtId="0" fontId="10" fillId="0" borderId="0" xfId="0" applyFont="1" applyAlignment="1">
      <alignment horizontal="center"/>
    </xf>
    <xf numFmtId="1" fontId="0" fillId="0" borderId="0" xfId="0" applyNumberFormat="1" applyAlignment="1">
      <alignment horizontal="center" vertical="center"/>
    </xf>
    <xf numFmtId="0" fontId="11" fillId="0" borderId="0" xfId="0" applyFont="1" applyAlignment="1">
      <alignment horizontal="center"/>
    </xf>
    <xf numFmtId="2" fontId="10" fillId="0" borderId="0" xfId="0" applyNumberFormat="1" applyFont="1" applyAlignment="1">
      <alignment horizontal="center" vertical="center"/>
    </xf>
    <xf numFmtId="166" fontId="10" fillId="0" borderId="0" xfId="0" applyNumberFormat="1" applyFont="1" applyAlignment="1">
      <alignment horizontal="center"/>
    </xf>
    <xf numFmtId="2" fontId="0" fillId="0" borderId="0" xfId="0" applyNumberFormat="1" applyAlignment="1">
      <alignment horizontal="center"/>
    </xf>
    <xf numFmtId="2" fontId="0" fillId="0" borderId="0" xfId="0" applyNumberFormat="1"/>
    <xf numFmtId="0" fontId="0" fillId="0" borderId="0" xfId="0" applyFill="1" applyAlignment="1">
      <alignment horizontal="center" vertical="top"/>
    </xf>
    <xf numFmtId="164" fontId="0" fillId="0" borderId="0" xfId="0" applyNumberFormat="1" applyFill="1" applyAlignment="1">
      <alignment horizontal="center" vertical="top"/>
    </xf>
    <xf numFmtId="0" fontId="0" fillId="0" borderId="0" xfId="0" applyFill="1" applyAlignment="1">
      <alignment horizontal="center"/>
    </xf>
    <xf numFmtId="14" fontId="0" fillId="0" borderId="0" xfId="0" applyNumberFormat="1" applyFill="1" applyBorder="1" applyAlignment="1">
      <alignment horizontal="center" vertical="top"/>
    </xf>
    <xf numFmtId="2" fontId="0" fillId="0" borderId="0" xfId="0" applyNumberFormat="1" applyFill="1" applyAlignment="1">
      <alignment horizontal="center" vertical="top"/>
    </xf>
    <xf numFmtId="2" fontId="8" fillId="0" borderId="0" xfId="10" applyNumberFormat="1" applyFont="1" applyFill="1" applyBorder="1" applyAlignment="1">
      <alignment horizontal="center" vertical="top"/>
    </xf>
    <xf numFmtId="2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2" fontId="0" fillId="0" borderId="0" xfId="0" applyNumberFormat="1" applyFill="1" applyBorder="1" applyAlignment="1">
      <alignment horizontal="center" vertical="top"/>
    </xf>
    <xf numFmtId="0" fontId="0" fillId="0" borderId="0" xfId="0" applyFill="1" applyAlignment="1">
      <alignment horizontal="left" vertical="top"/>
    </xf>
    <xf numFmtId="2" fontId="8" fillId="0" borderId="0" xfId="10" applyNumberFormat="1" applyFont="1" applyFill="1" applyAlignment="1">
      <alignment horizontal="center" vertical="top"/>
    </xf>
    <xf numFmtId="2" fontId="8" fillId="0" borderId="0" xfId="10" applyNumberFormat="1" applyFont="1" applyFill="1" applyAlignment="1">
      <alignment horizontal="center" vertical="center"/>
    </xf>
    <xf numFmtId="2" fontId="8" fillId="0" borderId="0" xfId="11" applyNumberFormat="1" applyFont="1" applyFill="1" applyAlignment="1">
      <alignment horizontal="center" vertical="top"/>
    </xf>
    <xf numFmtId="2" fontId="8" fillId="0" borderId="0" xfId="11" applyNumberFormat="1" applyFont="1" applyFill="1" applyAlignment="1">
      <alignment horizontal="center" vertical="center"/>
    </xf>
    <xf numFmtId="2" fontId="8" fillId="0" borderId="1" xfId="11" applyNumberFormat="1" applyFont="1" applyFill="1" applyBorder="1" applyAlignment="1">
      <alignment horizontal="center" vertical="top"/>
    </xf>
    <xf numFmtId="2" fontId="8" fillId="0" borderId="1" xfId="11" applyNumberFormat="1" applyFont="1" applyFill="1" applyBorder="1" applyAlignment="1">
      <alignment horizontal="center" vertical="center"/>
    </xf>
    <xf numFmtId="1" fontId="0" fillId="0" borderId="0" xfId="0" applyNumberFormat="1" applyFill="1" applyAlignment="1">
      <alignment horizontal="center" vertical="top"/>
    </xf>
    <xf numFmtId="14" fontId="0" fillId="0" borderId="0" xfId="0" applyNumberFormat="1" applyFill="1" applyAlignment="1">
      <alignment horizontal="center" vertical="center"/>
    </xf>
    <xf numFmtId="14" fontId="0" fillId="0" borderId="0" xfId="0" applyNumberFormat="1" applyFill="1" applyAlignment="1">
      <alignment horizontal="center" vertical="top"/>
    </xf>
    <xf numFmtId="1" fontId="0" fillId="0" borderId="0" xfId="0" applyNumberFormat="1" applyFill="1" applyAlignment="1">
      <alignment horizontal="center" vertical="center"/>
    </xf>
    <xf numFmtId="1" fontId="0" fillId="0" borderId="1" xfId="0" applyNumberFormat="1" applyFill="1" applyBorder="1" applyAlignment="1">
      <alignment horizontal="center" vertical="top"/>
    </xf>
    <xf numFmtId="0" fontId="0" fillId="0" borderId="1" xfId="0" applyFill="1" applyBorder="1" applyAlignment="1">
      <alignment horizontal="center" vertical="top"/>
    </xf>
    <xf numFmtId="0" fontId="0" fillId="0" borderId="1" xfId="0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top"/>
    </xf>
    <xf numFmtId="2" fontId="8" fillId="0" borderId="1" xfId="10" applyNumberFormat="1" applyFont="1" applyFill="1" applyBorder="1" applyAlignment="1">
      <alignment horizontal="center" vertical="top"/>
    </xf>
    <xf numFmtId="2" fontId="0" fillId="0" borderId="1" xfId="0" applyNumberFormat="1" applyFill="1" applyBorder="1" applyAlignment="1">
      <alignment horizontal="center" vertical="center"/>
    </xf>
    <xf numFmtId="2" fontId="0" fillId="0" borderId="1" xfId="0" applyNumberFormat="1" applyFill="1" applyBorder="1" applyAlignment="1">
      <alignment horizontal="center" vertical="top"/>
    </xf>
    <xf numFmtId="164" fontId="0" fillId="0" borderId="1" xfId="0" applyNumberFormat="1" applyFill="1" applyBorder="1" applyAlignment="1">
      <alignment horizontal="center" vertical="top"/>
    </xf>
    <xf numFmtId="0" fontId="0" fillId="0" borderId="1" xfId="0" applyFill="1" applyBorder="1" applyAlignment="1">
      <alignment horizontal="left" vertical="top"/>
    </xf>
    <xf numFmtId="165" fontId="0" fillId="0" borderId="0" xfId="0" applyNumberFormat="1" applyAlignment="1">
      <alignment horizontal="center"/>
    </xf>
    <xf numFmtId="167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2" fontId="0" fillId="0" borderId="0" xfId="0" applyNumberFormat="1" applyFill="1" applyAlignment="1">
      <alignment horizontal="center" vertical="top"/>
    </xf>
    <xf numFmtId="0" fontId="0" fillId="0" borderId="0" xfId="0" applyFill="1" applyAlignment="1">
      <alignment horizontal="center" vertical="top"/>
    </xf>
    <xf numFmtId="2" fontId="0" fillId="0" borderId="1" xfId="0" applyNumberFormat="1" applyFill="1" applyBorder="1" applyAlignment="1">
      <alignment horizontal="center" vertical="top"/>
    </xf>
    <xf numFmtId="0" fontId="0" fillId="0" borderId="1" xfId="0" applyFill="1" applyBorder="1" applyAlignment="1">
      <alignment horizontal="center" vertical="top"/>
    </xf>
    <xf numFmtId="0" fontId="0" fillId="0" borderId="0" xfId="0" applyAlignment="1">
      <alignment horizontal="center" vertical="center" wrapText="1"/>
    </xf>
  </cellXfs>
  <cellStyles count="12">
    <cellStyle name="Normal" xfId="0" builtinId="0"/>
    <cellStyle name="Normal 11" xfId="1"/>
    <cellStyle name="Normal 12" xfId="2"/>
    <cellStyle name="Normal 13" xfId="3"/>
    <cellStyle name="Normal 15" xfId="4"/>
    <cellStyle name="Normal 20" xfId="5"/>
    <cellStyle name="Normal 22" xfId="6"/>
    <cellStyle name="Normal 24" xfId="7"/>
    <cellStyle name="Normal 27" xfId="8"/>
    <cellStyle name="Normal 28" xfId="9"/>
    <cellStyle name="Normal_Resumen_estructural" xfId="10"/>
    <cellStyle name="Normal_Resumen_estructural_1" xfId="1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11</xdr:row>
      <xdr:rowOff>0</xdr:rowOff>
    </xdr:from>
    <xdr:to>
      <xdr:col>11</xdr:col>
      <xdr:colOff>619125</xdr:colOff>
      <xdr:row>15</xdr:row>
      <xdr:rowOff>76200</xdr:rowOff>
    </xdr:to>
    <xdr:sp macro="" textlink="">
      <xdr:nvSpPr>
        <xdr:cNvPr id="2" name="1 CuadroTexto"/>
        <xdr:cNvSpPr txBox="1"/>
      </xdr:nvSpPr>
      <xdr:spPr>
        <a:xfrm>
          <a:off x="3048000" y="2095500"/>
          <a:ext cx="5953125" cy="8382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 </a:t>
          </a:r>
          <a:r>
            <a:rPr lang="es-MX" sz="1100" b="0" i="0" u="none" strike="noStrike" baseline="0" smtClean="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es-E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Herrera-Silveira J.A., Cinco-Castro S., Moreno-Martínez A., Us-Balam H., Ku-May R., 2025. Caracterización y monitoreo del ecosistema de manglar del sitio de interés Norte de la Península de Yucatán (NPY). Centro de Investigación y de Estudios Avanzados Unidad Mérida. Hoja</a:t>
          </a:r>
          <a:r>
            <a:rPr lang="es-E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 cálculo</a:t>
          </a:r>
          <a:r>
            <a:rPr lang="es-E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Proyecto UM001. Ciudad de México.</a:t>
          </a:r>
          <a:r>
            <a:rPr lang="es-MX" sz="1100" b="0" i="0" u="none" strike="noStrike" baseline="0" smtClean="0">
              <a:solidFill>
                <a:schemeClr val="dk1"/>
              </a:solidFill>
              <a:latin typeface="+mn-lt"/>
              <a:ea typeface="+mn-ea"/>
              <a:cs typeface="+mn-cs"/>
            </a:rPr>
            <a:t>	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"/>
  <sheetViews>
    <sheetView tabSelected="1" workbookViewId="0">
      <selection activeCell="G19" sqref="G19"/>
    </sheetView>
  </sheetViews>
  <sheetFormatPr baseColWidth="10"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AQ131"/>
  <sheetViews>
    <sheetView zoomScaleNormal="100" workbookViewId="0">
      <selection activeCell="AH2" sqref="AH2:AH4"/>
    </sheetView>
  </sheetViews>
  <sheetFormatPr baseColWidth="10" defaultColWidth="11.42578125" defaultRowHeight="15" x14ac:dyDescent="0.25"/>
  <cols>
    <col min="1" max="1" width="23.42578125" style="7" customWidth="1"/>
    <col min="2" max="3" width="17.5703125" style="7" customWidth="1"/>
    <col min="4" max="4" width="36.5703125" style="7" customWidth="1"/>
    <col min="5" max="5" width="20.5703125" style="7" customWidth="1"/>
    <col min="6" max="6" width="25.5703125" style="7" customWidth="1"/>
    <col min="7" max="7" width="14.85546875" style="7" customWidth="1"/>
    <col min="8" max="8" width="11.5703125" style="7" customWidth="1"/>
    <col min="9" max="10" width="25.42578125" style="7" customWidth="1"/>
    <col min="11" max="11" width="18" style="7" customWidth="1"/>
    <col min="12" max="12" width="17.5703125" style="7" customWidth="1"/>
    <col min="13" max="13" width="24.5703125" style="7" customWidth="1"/>
    <col min="14" max="14" width="18.42578125" style="7" customWidth="1"/>
    <col min="15" max="15" width="26" style="7" customWidth="1"/>
    <col min="16" max="17" width="18.42578125" style="7" customWidth="1"/>
    <col min="18" max="18" width="23.140625" style="7" customWidth="1"/>
    <col min="19" max="21" width="25.5703125" style="7" customWidth="1"/>
    <col min="22" max="22" width="28.42578125" style="7" customWidth="1"/>
    <col min="23" max="24" width="20.42578125" style="7" customWidth="1"/>
    <col min="25" max="25" width="19.42578125" style="7" customWidth="1"/>
    <col min="26" max="26" width="16" style="7" customWidth="1"/>
    <col min="27" max="27" width="20.5703125" style="7" customWidth="1"/>
    <col min="28" max="28" width="19.140625" style="7" customWidth="1"/>
    <col min="29" max="29" width="19.42578125" style="7" customWidth="1"/>
    <col min="30" max="30" width="26.140625" style="7" customWidth="1"/>
    <col min="31" max="31" width="21.5703125" style="7" customWidth="1"/>
    <col min="32" max="32" width="20.85546875" style="7" customWidth="1"/>
    <col min="33" max="33" width="19.42578125" style="7" customWidth="1"/>
    <col min="34" max="34" width="21.42578125" style="7" customWidth="1"/>
    <col min="35" max="35" width="19.140625" style="7" customWidth="1"/>
    <col min="36" max="36" width="19.5703125" style="7" customWidth="1"/>
    <col min="37" max="38" width="28.5703125" style="7" customWidth="1"/>
    <col min="39" max="16384" width="11.42578125" style="7"/>
  </cols>
  <sheetData>
    <row r="1" spans="1:43" s="4" customFormat="1" ht="61.35" customHeight="1" x14ac:dyDescent="0.25">
      <c r="A1" s="1" t="s">
        <v>20</v>
      </c>
      <c r="B1" s="2" t="s">
        <v>0</v>
      </c>
      <c r="C1" s="2" t="s">
        <v>21</v>
      </c>
      <c r="D1" s="2" t="s">
        <v>13</v>
      </c>
      <c r="E1" s="2" t="s">
        <v>14</v>
      </c>
      <c r="F1" s="1" t="s">
        <v>22</v>
      </c>
      <c r="G1" s="1" t="s">
        <v>38</v>
      </c>
      <c r="H1" s="1" t="s">
        <v>23</v>
      </c>
      <c r="I1" s="2" t="s">
        <v>1</v>
      </c>
      <c r="J1" s="1" t="s">
        <v>24</v>
      </c>
      <c r="K1" s="2" t="s">
        <v>15</v>
      </c>
      <c r="L1" s="1" t="s">
        <v>25</v>
      </c>
      <c r="M1" s="1" t="s">
        <v>26</v>
      </c>
      <c r="N1" s="1" t="s">
        <v>2</v>
      </c>
      <c r="O1" s="1" t="s">
        <v>27</v>
      </c>
      <c r="P1" s="1" t="s">
        <v>29</v>
      </c>
      <c r="Q1" s="1" t="s">
        <v>39</v>
      </c>
      <c r="R1" s="1" t="s">
        <v>16</v>
      </c>
      <c r="S1" s="1" t="s">
        <v>17</v>
      </c>
      <c r="T1" s="1" t="s">
        <v>30</v>
      </c>
      <c r="U1" s="1" t="s">
        <v>31</v>
      </c>
      <c r="V1" s="1" t="s">
        <v>3</v>
      </c>
      <c r="W1" s="1" t="s">
        <v>4</v>
      </c>
      <c r="X1" s="1" t="s">
        <v>28</v>
      </c>
      <c r="Y1" s="1" t="s">
        <v>34</v>
      </c>
      <c r="Z1" s="1" t="s">
        <v>5</v>
      </c>
      <c r="AA1" s="1" t="s">
        <v>6</v>
      </c>
      <c r="AB1" s="3" t="s">
        <v>7</v>
      </c>
      <c r="AC1" s="1" t="s">
        <v>8</v>
      </c>
      <c r="AD1" s="1" t="s">
        <v>19</v>
      </c>
      <c r="AE1" s="1" t="s">
        <v>9</v>
      </c>
      <c r="AF1" s="1" t="s">
        <v>10</v>
      </c>
      <c r="AG1" s="1" t="s">
        <v>11</v>
      </c>
      <c r="AH1" s="1" t="s">
        <v>12</v>
      </c>
      <c r="AI1" s="1" t="s">
        <v>18</v>
      </c>
      <c r="AJ1" s="1" t="s">
        <v>33</v>
      </c>
      <c r="AK1" s="2" t="s">
        <v>32</v>
      </c>
      <c r="AL1" s="2"/>
    </row>
    <row r="2" spans="1:43" s="17" customFormat="1" x14ac:dyDescent="0.25">
      <c r="A2" s="17" t="s">
        <v>43</v>
      </c>
      <c r="B2" s="17" t="s">
        <v>40</v>
      </c>
      <c r="C2" s="17" t="s">
        <v>41</v>
      </c>
      <c r="D2" s="17" t="s">
        <v>41</v>
      </c>
      <c r="E2" s="17" t="s">
        <v>42</v>
      </c>
      <c r="F2" s="17" t="s">
        <v>37</v>
      </c>
      <c r="G2" s="17">
        <v>1</v>
      </c>
      <c r="H2" s="17">
        <v>2023</v>
      </c>
      <c r="I2" s="22" t="s">
        <v>44</v>
      </c>
      <c r="J2" s="22" t="s">
        <v>69</v>
      </c>
      <c r="K2" s="17" t="s">
        <v>36</v>
      </c>
      <c r="L2" s="14">
        <v>4.38</v>
      </c>
      <c r="M2" s="14">
        <v>1.32</v>
      </c>
      <c r="N2" s="14">
        <v>4.84</v>
      </c>
      <c r="O2" s="14">
        <v>0.9</v>
      </c>
      <c r="P2" s="14">
        <v>0.74</v>
      </c>
      <c r="Q2" s="14">
        <v>0.25</v>
      </c>
      <c r="R2" s="14">
        <v>2.54</v>
      </c>
      <c r="S2" s="14">
        <v>1.07</v>
      </c>
      <c r="T2" s="14" t="s">
        <v>37</v>
      </c>
      <c r="U2" s="14" t="s">
        <v>37</v>
      </c>
      <c r="V2" s="25">
        <v>0.39</v>
      </c>
      <c r="W2" s="25">
        <v>9.85</v>
      </c>
      <c r="X2" s="24">
        <f>234</f>
        <v>234</v>
      </c>
      <c r="Y2" s="17">
        <f>X2/0.04</f>
        <v>5850</v>
      </c>
      <c r="Z2" s="14">
        <f>(X2*100)/376</f>
        <v>62.234042553191486</v>
      </c>
      <c r="AA2" s="14">
        <v>33.33</v>
      </c>
      <c r="AB2" s="14">
        <f>(V2*100)/0.63</f>
        <v>61.904761904761905</v>
      </c>
      <c r="AC2" s="14">
        <f>SUM(Z2:AB2)/3</f>
        <v>52.489601485984458</v>
      </c>
      <c r="AD2" s="68">
        <v>88.003253718072017</v>
      </c>
      <c r="AE2" s="14">
        <v>0.26</v>
      </c>
      <c r="AF2" s="14">
        <v>0.52</v>
      </c>
      <c r="AG2" s="68">
        <f>AVERAGE(10,50,7,4)</f>
        <v>17.75</v>
      </c>
      <c r="AH2" s="69">
        <f>AG2*10000</f>
        <v>177500</v>
      </c>
      <c r="AI2" s="68">
        <v>23.64</v>
      </c>
      <c r="AJ2" s="17" t="s">
        <v>71</v>
      </c>
      <c r="AM2" s="28"/>
      <c r="AN2" s="28"/>
      <c r="AO2" s="28"/>
      <c r="AP2" s="26"/>
      <c r="AQ2" s="29"/>
    </row>
    <row r="3" spans="1:43" s="17" customFormat="1" x14ac:dyDescent="0.25">
      <c r="A3" s="17" t="s">
        <v>43</v>
      </c>
      <c r="B3" s="17" t="s">
        <v>40</v>
      </c>
      <c r="C3" s="17" t="s">
        <v>41</v>
      </c>
      <c r="D3" s="17" t="s">
        <v>41</v>
      </c>
      <c r="E3" s="17" t="s">
        <v>42</v>
      </c>
      <c r="F3" s="17" t="s">
        <v>37</v>
      </c>
      <c r="G3" s="17">
        <v>1</v>
      </c>
      <c r="H3" s="17">
        <v>2023</v>
      </c>
      <c r="I3" s="22" t="s">
        <v>44</v>
      </c>
      <c r="J3" s="22" t="s">
        <v>69</v>
      </c>
      <c r="K3" s="17" t="s">
        <v>45</v>
      </c>
      <c r="L3" s="14">
        <v>4.46</v>
      </c>
      <c r="M3" s="14">
        <v>1.35</v>
      </c>
      <c r="N3" s="14">
        <v>5.05</v>
      </c>
      <c r="O3" s="14">
        <v>0.88</v>
      </c>
      <c r="P3" s="14" t="s">
        <v>37</v>
      </c>
      <c r="Q3" s="14">
        <v>0.26</v>
      </c>
      <c r="R3" s="14">
        <v>2.5</v>
      </c>
      <c r="S3" s="14">
        <v>1.08</v>
      </c>
      <c r="T3" s="14" t="s">
        <v>37</v>
      </c>
      <c r="U3" s="14" t="s">
        <v>37</v>
      </c>
      <c r="V3" s="25">
        <v>0.05</v>
      </c>
      <c r="W3" s="25">
        <v>1.48</v>
      </c>
      <c r="X3" s="24">
        <f>30</f>
        <v>30</v>
      </c>
      <c r="Y3" s="17">
        <f t="shared" ref="Y3:Y19" si="0">X3/0.04</f>
        <v>750</v>
      </c>
      <c r="Z3" s="14">
        <f>(X3*100)/376</f>
        <v>7.9787234042553195</v>
      </c>
      <c r="AA3" s="14">
        <v>33.33</v>
      </c>
      <c r="AB3" s="14">
        <f t="shared" ref="AB3:AB4" si="1">(V3*100)/0.63</f>
        <v>7.9365079365079367</v>
      </c>
      <c r="AC3" s="14">
        <f t="shared" ref="AC3:AC19" si="2">SUM(Z3:AB3)/3</f>
        <v>16.415077113587753</v>
      </c>
      <c r="AD3" s="68"/>
      <c r="AE3" s="17" t="s">
        <v>37</v>
      </c>
      <c r="AF3" s="14">
        <v>1.04</v>
      </c>
      <c r="AG3" s="68"/>
      <c r="AH3" s="69"/>
      <c r="AI3" s="68"/>
      <c r="AJ3" s="17" t="s">
        <v>71</v>
      </c>
      <c r="AM3" s="28"/>
      <c r="AN3" s="28"/>
      <c r="AO3" s="28"/>
      <c r="AP3" s="26"/>
      <c r="AQ3" s="29"/>
    </row>
    <row r="4" spans="1:43" s="17" customFormat="1" x14ac:dyDescent="0.25">
      <c r="A4" s="17" t="s">
        <v>43</v>
      </c>
      <c r="B4" s="17" t="s">
        <v>40</v>
      </c>
      <c r="C4" s="17" t="s">
        <v>41</v>
      </c>
      <c r="D4" s="17" t="s">
        <v>41</v>
      </c>
      <c r="E4" s="17" t="s">
        <v>42</v>
      </c>
      <c r="F4" s="17" t="s">
        <v>37</v>
      </c>
      <c r="G4" s="17">
        <v>1</v>
      </c>
      <c r="H4" s="17">
        <v>2023</v>
      </c>
      <c r="I4" s="22" t="s">
        <v>44</v>
      </c>
      <c r="J4" s="22" t="s">
        <v>69</v>
      </c>
      <c r="K4" s="17" t="s">
        <v>35</v>
      </c>
      <c r="L4" s="14">
        <v>4.4000000000000004</v>
      </c>
      <c r="M4" s="14">
        <v>1.321</v>
      </c>
      <c r="N4" s="14">
        <v>4.88</v>
      </c>
      <c r="O4" s="14">
        <v>0.91</v>
      </c>
      <c r="P4" s="14" t="s">
        <v>37</v>
      </c>
      <c r="Q4" s="14">
        <v>0.26</v>
      </c>
      <c r="R4" s="14">
        <v>2.57</v>
      </c>
      <c r="S4" s="14">
        <v>1.07</v>
      </c>
      <c r="T4" s="14" t="s">
        <v>37</v>
      </c>
      <c r="U4" s="14" t="s">
        <v>37</v>
      </c>
      <c r="V4" s="25">
        <v>0.18</v>
      </c>
      <c r="W4" s="25">
        <v>4.5</v>
      </c>
      <c r="X4" s="24">
        <v>112</v>
      </c>
      <c r="Y4" s="17">
        <f t="shared" si="0"/>
        <v>2800</v>
      </c>
      <c r="Z4" s="14">
        <f>(X4*100)/376</f>
        <v>29.787234042553191</v>
      </c>
      <c r="AA4" s="14">
        <v>33.33</v>
      </c>
      <c r="AB4" s="14">
        <f t="shared" si="1"/>
        <v>28.571428571428573</v>
      </c>
      <c r="AC4" s="14">
        <f t="shared" si="2"/>
        <v>30.56288753799392</v>
      </c>
      <c r="AD4" s="68"/>
      <c r="AE4" s="14">
        <v>0.26</v>
      </c>
      <c r="AF4" s="14" t="s">
        <v>37</v>
      </c>
      <c r="AG4" s="68"/>
      <c r="AH4" s="69"/>
      <c r="AI4" s="68"/>
      <c r="AJ4" s="17" t="s">
        <v>71</v>
      </c>
      <c r="AM4" s="28"/>
      <c r="AN4" s="28"/>
      <c r="AO4" s="28"/>
      <c r="AP4" s="26"/>
      <c r="AQ4" s="29"/>
    </row>
    <row r="5" spans="1:43" s="17" customFormat="1" x14ac:dyDescent="0.25">
      <c r="A5" s="17" t="s">
        <v>46</v>
      </c>
      <c r="B5" s="17" t="s">
        <v>40</v>
      </c>
      <c r="C5" s="17" t="s">
        <v>41</v>
      </c>
      <c r="D5" s="17" t="s">
        <v>41</v>
      </c>
      <c r="E5" s="23" t="s">
        <v>47</v>
      </c>
      <c r="F5" s="17" t="s">
        <v>49</v>
      </c>
      <c r="G5" s="17">
        <v>1</v>
      </c>
      <c r="H5" s="17">
        <v>2023</v>
      </c>
      <c r="I5" s="22" t="s">
        <v>48</v>
      </c>
      <c r="J5" s="22" t="s">
        <v>70</v>
      </c>
      <c r="K5" s="17" t="s">
        <v>36</v>
      </c>
      <c r="L5" s="14">
        <v>8.84</v>
      </c>
      <c r="M5" s="14">
        <v>4.05</v>
      </c>
      <c r="N5" s="14">
        <v>9.0500000000000007</v>
      </c>
      <c r="O5" s="14">
        <v>2.4</v>
      </c>
      <c r="P5" s="14">
        <v>1.17</v>
      </c>
      <c r="Q5" s="14">
        <v>0.32</v>
      </c>
      <c r="R5" s="14">
        <v>4.28</v>
      </c>
      <c r="S5" s="14">
        <v>2.04</v>
      </c>
      <c r="T5" s="14" t="s">
        <v>37</v>
      </c>
      <c r="U5" s="14" t="s">
        <v>37</v>
      </c>
      <c r="V5" s="25">
        <v>0.19</v>
      </c>
      <c r="W5" s="25">
        <v>4.7699999999999996</v>
      </c>
      <c r="X5" s="24">
        <v>21</v>
      </c>
      <c r="Y5" s="17">
        <f t="shared" si="0"/>
        <v>525</v>
      </c>
      <c r="Z5" s="14">
        <f>(X5*100)/132</f>
        <v>15.909090909090908</v>
      </c>
      <c r="AA5" s="14">
        <v>50</v>
      </c>
      <c r="AB5" s="14">
        <f>(V5*100)/0.95</f>
        <v>20</v>
      </c>
      <c r="AC5" s="14">
        <f t="shared" si="2"/>
        <v>28.636363636363637</v>
      </c>
      <c r="AD5" s="68">
        <v>57.10590119092322</v>
      </c>
      <c r="AE5" s="17" t="s">
        <v>37</v>
      </c>
      <c r="AF5" s="14">
        <v>1.4</v>
      </c>
      <c r="AG5" s="68">
        <f>AVERAGE(4,4,4,4)</f>
        <v>4</v>
      </c>
      <c r="AH5" s="69">
        <f>AG5*10000</f>
        <v>40000</v>
      </c>
      <c r="AI5" s="68">
        <v>15.5</v>
      </c>
      <c r="AJ5" s="17" t="s">
        <v>71</v>
      </c>
      <c r="AM5" s="28"/>
      <c r="AN5" s="28"/>
      <c r="AO5" s="28"/>
      <c r="AP5" s="26"/>
      <c r="AQ5" s="29"/>
    </row>
    <row r="6" spans="1:43" s="17" customFormat="1" ht="15.75" customHeight="1" x14ac:dyDescent="0.25">
      <c r="A6" s="17" t="s">
        <v>46</v>
      </c>
      <c r="B6" s="17" t="s">
        <v>40</v>
      </c>
      <c r="C6" s="17" t="s">
        <v>41</v>
      </c>
      <c r="D6" s="17" t="s">
        <v>41</v>
      </c>
      <c r="E6" s="23" t="s">
        <v>47</v>
      </c>
      <c r="F6" s="17" t="s">
        <v>49</v>
      </c>
      <c r="G6" s="17">
        <v>1</v>
      </c>
      <c r="H6" s="17">
        <v>2023</v>
      </c>
      <c r="I6" s="22" t="s">
        <v>48</v>
      </c>
      <c r="J6" s="22" t="s">
        <v>70</v>
      </c>
      <c r="K6" s="22" t="s">
        <v>35</v>
      </c>
      <c r="L6" s="18">
        <v>8.69</v>
      </c>
      <c r="M6" s="18">
        <v>4.1100000000000003</v>
      </c>
      <c r="N6" s="18">
        <v>9</v>
      </c>
      <c r="O6" s="18">
        <v>2.4300000000000002</v>
      </c>
      <c r="P6" s="18" t="s">
        <v>37</v>
      </c>
      <c r="Q6" s="18">
        <v>0.32</v>
      </c>
      <c r="R6" s="18">
        <v>4.24</v>
      </c>
      <c r="S6" s="18">
        <v>2.02</v>
      </c>
      <c r="T6" s="14" t="s">
        <v>37</v>
      </c>
      <c r="U6" s="14" t="s">
        <v>37</v>
      </c>
      <c r="V6" s="14">
        <v>0.76</v>
      </c>
      <c r="W6" s="14">
        <v>19.170000000000002</v>
      </c>
      <c r="X6" s="24">
        <v>111</v>
      </c>
      <c r="Y6" s="17">
        <f t="shared" si="0"/>
        <v>2775</v>
      </c>
      <c r="Z6" s="14">
        <f>(X6*100)/132</f>
        <v>84.090909090909093</v>
      </c>
      <c r="AA6" s="14">
        <v>50</v>
      </c>
      <c r="AB6" s="14">
        <f>(V6*100)/0.95</f>
        <v>80</v>
      </c>
      <c r="AC6" s="14">
        <f t="shared" si="2"/>
        <v>71.36363636363636</v>
      </c>
      <c r="AD6" s="68"/>
      <c r="AE6" s="17">
        <v>1.49</v>
      </c>
      <c r="AF6" s="14">
        <v>12.67</v>
      </c>
      <c r="AG6" s="68"/>
      <c r="AH6" s="69"/>
      <c r="AI6" s="68"/>
      <c r="AJ6" s="17" t="s">
        <v>71</v>
      </c>
      <c r="AM6" s="28"/>
      <c r="AN6" s="28"/>
      <c r="AO6" s="28"/>
      <c r="AP6" s="26"/>
      <c r="AQ6" s="29"/>
    </row>
    <row r="7" spans="1:43" s="17" customFormat="1" ht="15.75" customHeight="1" x14ac:dyDescent="0.25">
      <c r="A7" s="24" t="s">
        <v>50</v>
      </c>
      <c r="B7" s="17" t="s">
        <v>40</v>
      </c>
      <c r="C7" s="17" t="s">
        <v>41</v>
      </c>
      <c r="D7" s="17" t="s">
        <v>41</v>
      </c>
      <c r="E7" s="17" t="s">
        <v>51</v>
      </c>
      <c r="F7" s="17" t="s">
        <v>49</v>
      </c>
      <c r="G7" s="17">
        <v>1</v>
      </c>
      <c r="H7" s="17">
        <v>2023</v>
      </c>
      <c r="I7" s="22" t="s">
        <v>48</v>
      </c>
      <c r="J7" s="22" t="s">
        <v>70</v>
      </c>
      <c r="K7" s="22" t="s">
        <v>36</v>
      </c>
      <c r="L7" s="18">
        <v>7.01</v>
      </c>
      <c r="M7" s="18">
        <v>3.43</v>
      </c>
      <c r="N7" s="18">
        <v>5.32</v>
      </c>
      <c r="O7" s="18">
        <v>1.3</v>
      </c>
      <c r="P7" s="18">
        <v>0.54</v>
      </c>
      <c r="Q7" s="18">
        <v>0.24</v>
      </c>
      <c r="R7" s="18">
        <v>2.2599999999999998</v>
      </c>
      <c r="S7" s="18">
        <v>0.85</v>
      </c>
      <c r="T7" s="14" t="s">
        <v>37</v>
      </c>
      <c r="U7" s="14" t="s">
        <v>37</v>
      </c>
      <c r="V7" s="14">
        <v>0.96</v>
      </c>
      <c r="W7" s="14">
        <v>24.16</v>
      </c>
      <c r="X7" s="24">
        <v>202</v>
      </c>
      <c r="Y7" s="17">
        <f t="shared" si="0"/>
        <v>5050</v>
      </c>
      <c r="Z7" s="14">
        <f>X7*100/202</f>
        <v>100</v>
      </c>
      <c r="AA7" s="14">
        <v>100</v>
      </c>
      <c r="AB7" s="14">
        <f>(0.96*100)/0.96</f>
        <v>100</v>
      </c>
      <c r="AC7" s="14">
        <f t="shared" si="2"/>
        <v>100</v>
      </c>
      <c r="AD7" s="14">
        <v>25.970016202653607</v>
      </c>
      <c r="AE7" s="17" t="s">
        <v>37</v>
      </c>
      <c r="AF7" s="14">
        <v>8.18</v>
      </c>
      <c r="AG7" s="14">
        <f>AVERAGE(2,2,3,3)</f>
        <v>2.5</v>
      </c>
      <c r="AH7" s="27">
        <f>AG7*10000</f>
        <v>25000</v>
      </c>
      <c r="AI7" s="17">
        <v>21.75</v>
      </c>
      <c r="AJ7" s="17" t="s">
        <v>71</v>
      </c>
      <c r="AM7" s="28"/>
      <c r="AN7" s="28"/>
      <c r="AO7" s="28"/>
      <c r="AP7" s="26"/>
      <c r="AQ7" s="29"/>
    </row>
    <row r="8" spans="1:43" s="17" customFormat="1" x14ac:dyDescent="0.25">
      <c r="A8" s="16" t="s">
        <v>52</v>
      </c>
      <c r="B8" s="16" t="s">
        <v>40</v>
      </c>
      <c r="C8" s="16" t="s">
        <v>53</v>
      </c>
      <c r="D8" s="16" t="s">
        <v>53</v>
      </c>
      <c r="E8" s="21" t="s">
        <v>53</v>
      </c>
      <c r="F8" s="17" t="s">
        <v>54</v>
      </c>
      <c r="G8" s="17">
        <v>1</v>
      </c>
      <c r="H8" s="17">
        <v>2023</v>
      </c>
      <c r="I8" s="20" t="s">
        <v>56</v>
      </c>
      <c r="J8" s="22" t="s">
        <v>69</v>
      </c>
      <c r="K8" s="22" t="s">
        <v>36</v>
      </c>
      <c r="L8" s="18">
        <v>7.83</v>
      </c>
      <c r="M8" s="18">
        <v>3.88</v>
      </c>
      <c r="N8" s="18">
        <v>6.3</v>
      </c>
      <c r="O8" s="18">
        <v>1.97</v>
      </c>
      <c r="P8" s="18">
        <v>1.32</v>
      </c>
      <c r="Q8" s="18">
        <v>0.48</v>
      </c>
      <c r="R8" s="18">
        <v>2.93</v>
      </c>
      <c r="S8" s="18">
        <v>1.65</v>
      </c>
      <c r="T8" s="14" t="s">
        <v>37</v>
      </c>
      <c r="U8" s="14" t="s">
        <v>37</v>
      </c>
      <c r="V8" s="18">
        <v>0.33</v>
      </c>
      <c r="W8" s="14">
        <v>8.4499999999999993</v>
      </c>
      <c r="X8" s="24">
        <v>78</v>
      </c>
      <c r="Y8" s="17">
        <f t="shared" si="0"/>
        <v>1950</v>
      </c>
      <c r="Z8" s="14">
        <f>X8*100/136</f>
        <v>57.352941176470587</v>
      </c>
      <c r="AA8" s="14">
        <v>25</v>
      </c>
      <c r="AB8" s="14">
        <f>(V8*100)/0.81</f>
        <v>40.74074074074074</v>
      </c>
      <c r="AC8" s="14">
        <f t="shared" si="2"/>
        <v>41.031227305737104</v>
      </c>
      <c r="AD8" s="68">
        <v>226.62467354159605</v>
      </c>
      <c r="AE8" s="17">
        <v>6.39</v>
      </c>
      <c r="AF8" s="14">
        <v>1.1599999999999999</v>
      </c>
      <c r="AG8" s="68">
        <v>15.25</v>
      </c>
      <c r="AH8" s="69">
        <f>AG8*10000</f>
        <v>152500</v>
      </c>
      <c r="AI8" s="70">
        <v>14.79</v>
      </c>
      <c r="AJ8" s="17" t="s">
        <v>71</v>
      </c>
      <c r="AM8" s="28"/>
      <c r="AN8" s="28"/>
      <c r="AO8" s="28"/>
      <c r="AP8" s="26"/>
      <c r="AQ8" s="29"/>
    </row>
    <row r="9" spans="1:43" s="17" customFormat="1" ht="15.75" customHeight="1" x14ac:dyDescent="0.25">
      <c r="A9" s="16" t="s">
        <v>52</v>
      </c>
      <c r="B9" s="16" t="s">
        <v>40</v>
      </c>
      <c r="C9" s="16" t="s">
        <v>53</v>
      </c>
      <c r="D9" s="16" t="s">
        <v>53</v>
      </c>
      <c r="E9" s="21" t="s">
        <v>53</v>
      </c>
      <c r="F9" s="17" t="s">
        <v>54</v>
      </c>
      <c r="G9" s="17">
        <v>1</v>
      </c>
      <c r="H9" s="17">
        <v>2023</v>
      </c>
      <c r="I9" s="20" t="s">
        <v>56</v>
      </c>
      <c r="J9" s="22" t="s">
        <v>69</v>
      </c>
      <c r="K9" s="22" t="s">
        <v>45</v>
      </c>
      <c r="L9" s="18">
        <v>7.94</v>
      </c>
      <c r="M9" s="18">
        <v>3.96</v>
      </c>
      <c r="N9" s="18">
        <v>6.37</v>
      </c>
      <c r="O9" s="18">
        <v>1.98</v>
      </c>
      <c r="P9" s="18" t="s">
        <v>37</v>
      </c>
      <c r="Q9" s="18" t="s">
        <v>37</v>
      </c>
      <c r="R9" s="18">
        <v>2.93</v>
      </c>
      <c r="S9" s="18">
        <v>1.65</v>
      </c>
      <c r="T9" s="14" t="s">
        <v>37</v>
      </c>
      <c r="U9" s="14" t="s">
        <v>37</v>
      </c>
      <c r="V9" s="14">
        <v>0.06</v>
      </c>
      <c r="W9" s="14">
        <v>1.69</v>
      </c>
      <c r="X9" s="24">
        <v>22</v>
      </c>
      <c r="Y9" s="24">
        <f t="shared" si="0"/>
        <v>550</v>
      </c>
      <c r="Z9" s="14">
        <f>X9*100/136</f>
        <v>16.176470588235293</v>
      </c>
      <c r="AA9" s="14">
        <v>25</v>
      </c>
      <c r="AB9" s="14">
        <f t="shared" ref="AB9:AB11" si="3">(V9*100)/0.81</f>
        <v>7.4074074074074066</v>
      </c>
      <c r="AC9" s="14">
        <f t="shared" si="2"/>
        <v>16.194625998547565</v>
      </c>
      <c r="AD9" s="68"/>
      <c r="AE9" s="17" t="s">
        <v>37</v>
      </c>
      <c r="AF9" s="14">
        <v>2.9</v>
      </c>
      <c r="AG9" s="68"/>
      <c r="AH9" s="69"/>
      <c r="AI9" s="70"/>
      <c r="AJ9" s="17" t="s">
        <v>71</v>
      </c>
      <c r="AM9" s="28"/>
      <c r="AN9" s="28"/>
      <c r="AO9" s="28"/>
      <c r="AP9" s="26"/>
      <c r="AQ9" s="29"/>
    </row>
    <row r="10" spans="1:43" s="17" customFormat="1" ht="15.75" customHeight="1" x14ac:dyDescent="0.25">
      <c r="A10" s="16" t="s">
        <v>52</v>
      </c>
      <c r="B10" s="16" t="s">
        <v>40</v>
      </c>
      <c r="C10" s="16" t="s">
        <v>53</v>
      </c>
      <c r="D10" s="16" t="s">
        <v>53</v>
      </c>
      <c r="E10" s="21" t="s">
        <v>53</v>
      </c>
      <c r="F10" s="17" t="s">
        <v>54</v>
      </c>
      <c r="G10" s="17">
        <v>1</v>
      </c>
      <c r="H10" s="17">
        <v>2023</v>
      </c>
      <c r="I10" s="20" t="s">
        <v>56</v>
      </c>
      <c r="J10" s="22" t="s">
        <v>69</v>
      </c>
      <c r="K10" s="22" t="s">
        <v>35</v>
      </c>
      <c r="L10" s="18">
        <v>8.02</v>
      </c>
      <c r="M10" s="18">
        <v>4.0599999999999996</v>
      </c>
      <c r="N10" s="18">
        <v>6.35</v>
      </c>
      <c r="O10" s="18">
        <v>1.87</v>
      </c>
      <c r="P10" s="18" t="s">
        <v>37</v>
      </c>
      <c r="Q10" s="18" t="s">
        <v>37</v>
      </c>
      <c r="R10" s="18">
        <v>2.95</v>
      </c>
      <c r="S10" s="18">
        <v>1.48</v>
      </c>
      <c r="T10" s="14" t="s">
        <v>37</v>
      </c>
      <c r="U10" s="14" t="s">
        <v>37</v>
      </c>
      <c r="V10" s="14">
        <v>0.28999999999999998</v>
      </c>
      <c r="W10" s="14">
        <v>7.41</v>
      </c>
      <c r="X10" s="24">
        <v>32</v>
      </c>
      <c r="Y10" s="17">
        <f t="shared" si="0"/>
        <v>800</v>
      </c>
      <c r="Z10" s="14">
        <f>X10*100/136</f>
        <v>23.529411764705884</v>
      </c>
      <c r="AA10" s="14">
        <v>25</v>
      </c>
      <c r="AB10" s="14">
        <f t="shared" si="3"/>
        <v>35.802469135802461</v>
      </c>
      <c r="AC10" s="14">
        <f t="shared" si="2"/>
        <v>28.110626966836112</v>
      </c>
      <c r="AD10" s="68"/>
      <c r="AE10" s="17">
        <v>8.7200000000000006</v>
      </c>
      <c r="AF10" s="14">
        <v>1.1599999999999999</v>
      </c>
      <c r="AG10" s="68"/>
      <c r="AH10" s="69"/>
      <c r="AI10" s="70"/>
      <c r="AJ10" s="17" t="s">
        <v>71</v>
      </c>
      <c r="AM10" s="28"/>
      <c r="AN10" s="28"/>
      <c r="AO10" s="28"/>
      <c r="AP10" s="26"/>
      <c r="AQ10" s="29"/>
    </row>
    <row r="11" spans="1:43" s="17" customFormat="1" ht="15.75" customHeight="1" x14ac:dyDescent="0.25">
      <c r="A11" s="16" t="s">
        <v>52</v>
      </c>
      <c r="B11" s="16" t="s">
        <v>40</v>
      </c>
      <c r="C11" s="16" t="s">
        <v>53</v>
      </c>
      <c r="D11" s="16" t="s">
        <v>53</v>
      </c>
      <c r="E11" s="21" t="s">
        <v>53</v>
      </c>
      <c r="F11" s="17" t="s">
        <v>54</v>
      </c>
      <c r="G11" s="17">
        <v>1</v>
      </c>
      <c r="H11" s="17">
        <v>2023</v>
      </c>
      <c r="I11" s="20" t="s">
        <v>56</v>
      </c>
      <c r="J11" s="22" t="s">
        <v>69</v>
      </c>
      <c r="K11" s="22" t="s">
        <v>55</v>
      </c>
      <c r="L11" s="18">
        <v>16.5</v>
      </c>
      <c r="M11" s="18">
        <v>7.5</v>
      </c>
      <c r="N11" s="18">
        <v>6.8</v>
      </c>
      <c r="O11" s="18">
        <v>0.83</v>
      </c>
      <c r="P11" s="18" t="s">
        <v>37</v>
      </c>
      <c r="Q11" s="18" t="s">
        <v>37</v>
      </c>
      <c r="R11" s="18">
        <v>3.28</v>
      </c>
      <c r="S11" s="18">
        <v>0.81</v>
      </c>
      <c r="T11" s="14" t="s">
        <v>37</v>
      </c>
      <c r="U11" s="14" t="s">
        <v>37</v>
      </c>
      <c r="V11" s="14">
        <v>0.11</v>
      </c>
      <c r="W11" s="14">
        <v>2.84</v>
      </c>
      <c r="X11" s="24">
        <v>4</v>
      </c>
      <c r="Y11" s="17">
        <f t="shared" si="0"/>
        <v>100</v>
      </c>
      <c r="Z11" s="14">
        <f>X11*100/136</f>
        <v>2.9411764705882355</v>
      </c>
      <c r="AA11" s="14">
        <v>25</v>
      </c>
      <c r="AB11" s="14">
        <f t="shared" si="3"/>
        <v>13.580246913580247</v>
      </c>
      <c r="AC11" s="14">
        <f t="shared" si="2"/>
        <v>13.840474461389496</v>
      </c>
      <c r="AD11" s="68"/>
      <c r="AE11" s="17" t="s">
        <v>37</v>
      </c>
      <c r="AF11" s="14">
        <v>0.57999999999999996</v>
      </c>
      <c r="AG11" s="68"/>
      <c r="AH11" s="69"/>
      <c r="AI11" s="70"/>
      <c r="AJ11" s="17" t="s">
        <v>71</v>
      </c>
      <c r="AM11" s="28"/>
      <c r="AN11" s="28"/>
      <c r="AO11" s="28"/>
      <c r="AP11" s="26"/>
      <c r="AQ11" s="29"/>
    </row>
    <row r="12" spans="1:43" s="17" customFormat="1" ht="15.75" customHeight="1" x14ac:dyDescent="0.25">
      <c r="A12" s="24" t="s">
        <v>57</v>
      </c>
      <c r="B12" s="16" t="s">
        <v>40</v>
      </c>
      <c r="C12" s="16" t="s">
        <v>58</v>
      </c>
      <c r="D12" s="16" t="s">
        <v>58</v>
      </c>
      <c r="E12" s="16" t="s">
        <v>58</v>
      </c>
      <c r="F12" s="17" t="s">
        <v>54</v>
      </c>
      <c r="G12" s="17">
        <v>1</v>
      </c>
      <c r="H12" s="17">
        <v>2023</v>
      </c>
      <c r="I12" s="20" t="s">
        <v>56</v>
      </c>
      <c r="J12" s="22" t="s">
        <v>70</v>
      </c>
      <c r="K12" s="22" t="s">
        <v>36</v>
      </c>
      <c r="L12" s="19">
        <v>6.37</v>
      </c>
      <c r="M12" s="19">
        <v>4.1500000000000004</v>
      </c>
      <c r="N12" s="19">
        <v>4.6900000000000004</v>
      </c>
      <c r="O12" s="19">
        <v>1.27</v>
      </c>
      <c r="P12" s="19">
        <v>1.19</v>
      </c>
      <c r="Q12" s="19">
        <v>0.59</v>
      </c>
      <c r="R12" s="19">
        <v>2.39</v>
      </c>
      <c r="S12" s="19">
        <v>1.21</v>
      </c>
      <c r="T12" s="14" t="s">
        <v>37</v>
      </c>
      <c r="U12" s="14" t="s">
        <v>37</v>
      </c>
      <c r="V12" s="14">
        <v>0.55000000000000004</v>
      </c>
      <c r="W12" s="14">
        <v>13.9</v>
      </c>
      <c r="X12" s="24">
        <v>127</v>
      </c>
      <c r="Y12" s="17">
        <f t="shared" si="0"/>
        <v>3175</v>
      </c>
      <c r="Z12" s="14">
        <f>X12*100/184</f>
        <v>69.021739130434781</v>
      </c>
      <c r="AA12" s="14">
        <v>33.33</v>
      </c>
      <c r="AB12" s="14">
        <f>(V12*100)/0.86</f>
        <v>63.953488372093034</v>
      </c>
      <c r="AC12" s="14">
        <f t="shared" si="2"/>
        <v>55.43507583417594</v>
      </c>
      <c r="AD12" s="68">
        <v>85.520001916739787</v>
      </c>
      <c r="AE12" s="17" t="s">
        <v>37</v>
      </c>
      <c r="AF12" s="14">
        <v>3.57</v>
      </c>
      <c r="AG12" s="68">
        <v>3.5</v>
      </c>
      <c r="AH12" s="69">
        <f>AG12*10000</f>
        <v>35000</v>
      </c>
      <c r="AI12" s="70">
        <v>15.85</v>
      </c>
      <c r="AJ12" s="17" t="s">
        <v>71</v>
      </c>
      <c r="AM12" s="28"/>
      <c r="AN12" s="28"/>
      <c r="AO12" s="28"/>
      <c r="AP12" s="26"/>
      <c r="AQ12" s="29"/>
    </row>
    <row r="13" spans="1:43" s="17" customFormat="1" ht="15.75" customHeight="1" x14ac:dyDescent="0.25">
      <c r="A13" s="24" t="s">
        <v>57</v>
      </c>
      <c r="B13" s="16" t="s">
        <v>40</v>
      </c>
      <c r="C13" s="16" t="s">
        <v>58</v>
      </c>
      <c r="D13" s="16" t="s">
        <v>58</v>
      </c>
      <c r="E13" s="16" t="s">
        <v>58</v>
      </c>
      <c r="F13" s="17" t="s">
        <v>54</v>
      </c>
      <c r="G13" s="17">
        <v>1</v>
      </c>
      <c r="H13" s="17">
        <v>2023</v>
      </c>
      <c r="I13" s="20" t="s">
        <v>56</v>
      </c>
      <c r="J13" s="22" t="s">
        <v>70</v>
      </c>
      <c r="K13" s="22" t="s">
        <v>45</v>
      </c>
      <c r="L13" s="19">
        <v>6.5</v>
      </c>
      <c r="M13" s="19">
        <v>4.2699999999999996</v>
      </c>
      <c r="N13" s="19">
        <v>4.75</v>
      </c>
      <c r="O13" s="19">
        <v>1.29</v>
      </c>
      <c r="P13" s="19" t="s">
        <v>37</v>
      </c>
      <c r="Q13" s="19" t="s">
        <v>37</v>
      </c>
      <c r="R13" s="19">
        <v>2.4900000000000002</v>
      </c>
      <c r="S13" s="19">
        <v>1.19</v>
      </c>
      <c r="T13" s="14" t="s">
        <v>37</v>
      </c>
      <c r="U13" s="14" t="s">
        <v>37</v>
      </c>
      <c r="V13" s="14">
        <v>7.0000000000000007E-2</v>
      </c>
      <c r="W13" s="14">
        <v>1.77</v>
      </c>
      <c r="X13" s="24">
        <v>19</v>
      </c>
      <c r="Y13" s="17">
        <f t="shared" si="0"/>
        <v>475</v>
      </c>
      <c r="Z13" s="14">
        <f>X13*100/184</f>
        <v>10.326086956521738</v>
      </c>
      <c r="AA13" s="14">
        <v>33.33</v>
      </c>
      <c r="AB13" s="14">
        <f t="shared" ref="AB13:AB14" si="4">(V13*100)/0.86</f>
        <v>8.1395348837209323</v>
      </c>
      <c r="AC13" s="14">
        <f t="shared" si="2"/>
        <v>17.26520728008089</v>
      </c>
      <c r="AD13" s="68"/>
      <c r="AE13" s="17" t="s">
        <v>37</v>
      </c>
      <c r="AF13" s="14">
        <v>1.02</v>
      </c>
      <c r="AG13" s="68"/>
      <c r="AH13" s="69"/>
      <c r="AI13" s="70"/>
      <c r="AJ13" s="17" t="s">
        <v>71</v>
      </c>
      <c r="AM13" s="28"/>
      <c r="AN13" s="28"/>
      <c r="AO13" s="28"/>
      <c r="AP13" s="26"/>
      <c r="AQ13" s="29"/>
    </row>
    <row r="14" spans="1:43" s="17" customFormat="1" ht="15.75" customHeight="1" x14ac:dyDescent="0.25">
      <c r="A14" s="24" t="s">
        <v>57</v>
      </c>
      <c r="B14" s="16" t="s">
        <v>40</v>
      </c>
      <c r="C14" s="16" t="s">
        <v>58</v>
      </c>
      <c r="D14" s="16" t="s">
        <v>58</v>
      </c>
      <c r="E14" s="16" t="s">
        <v>58</v>
      </c>
      <c r="F14" s="17" t="s">
        <v>54</v>
      </c>
      <c r="G14" s="17">
        <v>1</v>
      </c>
      <c r="H14" s="17">
        <v>2023</v>
      </c>
      <c r="I14" s="20" t="s">
        <v>56</v>
      </c>
      <c r="J14" s="22" t="s">
        <v>70</v>
      </c>
      <c r="K14" s="22" t="s">
        <v>35</v>
      </c>
      <c r="L14" s="19">
        <v>6.6</v>
      </c>
      <c r="M14" s="19">
        <v>4.3600000000000003</v>
      </c>
      <c r="N14" s="19">
        <v>4.7699999999999996</v>
      </c>
      <c r="O14" s="19">
        <v>1.3</v>
      </c>
      <c r="P14" s="19" t="s">
        <v>37</v>
      </c>
      <c r="Q14" s="19" t="s">
        <v>37</v>
      </c>
      <c r="R14" s="19">
        <v>2.4900000000000002</v>
      </c>
      <c r="S14" s="19">
        <v>1.19</v>
      </c>
      <c r="T14" s="14" t="s">
        <v>37</v>
      </c>
      <c r="U14" s="14" t="s">
        <v>37</v>
      </c>
      <c r="V14" s="14">
        <v>0.23</v>
      </c>
      <c r="W14" s="14">
        <v>5.88</v>
      </c>
      <c r="X14" s="24">
        <v>38</v>
      </c>
      <c r="Y14" s="17">
        <f t="shared" si="0"/>
        <v>950</v>
      </c>
      <c r="Z14" s="14">
        <f>X14*100/184</f>
        <v>20.652173913043477</v>
      </c>
      <c r="AA14" s="14">
        <v>33.33</v>
      </c>
      <c r="AB14" s="14">
        <f t="shared" si="4"/>
        <v>26.744186046511629</v>
      </c>
      <c r="AC14" s="14">
        <f t="shared" si="2"/>
        <v>26.908786653185036</v>
      </c>
      <c r="AD14" s="68"/>
      <c r="AE14" s="15" t="s">
        <v>37</v>
      </c>
      <c r="AF14" s="14">
        <v>1.153</v>
      </c>
      <c r="AG14" s="68"/>
      <c r="AH14" s="69"/>
      <c r="AI14" s="70"/>
      <c r="AJ14" s="17" t="s">
        <v>71</v>
      </c>
      <c r="AM14" s="28"/>
      <c r="AN14" s="28"/>
      <c r="AO14" s="28"/>
      <c r="AP14" s="26"/>
      <c r="AQ14" s="29"/>
    </row>
    <row r="15" spans="1:43" s="17" customFormat="1" ht="15.75" customHeight="1" x14ac:dyDescent="0.25">
      <c r="A15" s="24" t="s">
        <v>59</v>
      </c>
      <c r="B15" s="17" t="s">
        <v>40</v>
      </c>
      <c r="C15" s="17" t="s">
        <v>60</v>
      </c>
      <c r="D15" s="17" t="s">
        <v>61</v>
      </c>
      <c r="E15" s="17" t="s">
        <v>61</v>
      </c>
      <c r="F15" s="17" t="s">
        <v>54</v>
      </c>
      <c r="G15" s="17">
        <v>1</v>
      </c>
      <c r="H15" s="17">
        <v>2023</v>
      </c>
      <c r="I15" s="22" t="s">
        <v>62</v>
      </c>
      <c r="J15" s="22" t="s">
        <v>69</v>
      </c>
      <c r="K15" s="22" t="s">
        <v>45</v>
      </c>
      <c r="L15" s="19">
        <v>10.72</v>
      </c>
      <c r="M15" s="19">
        <v>7.4</v>
      </c>
      <c r="N15" s="19">
        <v>5.14</v>
      </c>
      <c r="O15" s="19">
        <v>2.2200000000000002</v>
      </c>
      <c r="P15" s="19" t="s">
        <v>37</v>
      </c>
      <c r="Q15" s="19" t="s">
        <v>37</v>
      </c>
      <c r="R15" s="19">
        <v>2.04</v>
      </c>
      <c r="S15" s="19">
        <v>0.92</v>
      </c>
      <c r="T15" s="14" t="s">
        <v>37</v>
      </c>
      <c r="U15" s="14" t="s">
        <v>37</v>
      </c>
      <c r="V15" s="14">
        <v>0.21</v>
      </c>
      <c r="W15" s="14">
        <v>5.3</v>
      </c>
      <c r="X15" s="24">
        <v>14</v>
      </c>
      <c r="Y15" s="14">
        <f t="shared" si="0"/>
        <v>350</v>
      </c>
      <c r="Z15" s="14">
        <f>X15*100/43</f>
        <v>32.558139534883722</v>
      </c>
      <c r="AA15" s="14">
        <v>50</v>
      </c>
      <c r="AB15" s="14">
        <f>(V15*100)/0.71</f>
        <v>29.577464788732396</v>
      </c>
      <c r="AC15" s="14">
        <f t="shared" si="2"/>
        <v>37.378534774538707</v>
      </c>
      <c r="AD15" s="68">
        <v>27.154995971391294</v>
      </c>
      <c r="AE15" s="17">
        <v>11.53</v>
      </c>
      <c r="AF15" s="14" t="s">
        <v>37</v>
      </c>
      <c r="AG15" s="68">
        <v>1</v>
      </c>
      <c r="AH15" s="69">
        <f>AG15*10000</f>
        <v>10000</v>
      </c>
      <c r="AI15" s="68">
        <v>16</v>
      </c>
      <c r="AJ15" s="17" t="s">
        <v>71</v>
      </c>
      <c r="AM15" s="28"/>
      <c r="AN15" s="28"/>
      <c r="AO15" s="28"/>
      <c r="AP15" s="26"/>
      <c r="AQ15" s="29"/>
    </row>
    <row r="16" spans="1:43" s="17" customFormat="1" ht="15.75" customHeight="1" x14ac:dyDescent="0.25">
      <c r="A16" s="24" t="s">
        <v>59</v>
      </c>
      <c r="B16" s="17" t="s">
        <v>40</v>
      </c>
      <c r="C16" s="17" t="s">
        <v>60</v>
      </c>
      <c r="D16" s="17" t="s">
        <v>61</v>
      </c>
      <c r="E16" s="17" t="s">
        <v>61</v>
      </c>
      <c r="F16" s="17" t="s">
        <v>54</v>
      </c>
      <c r="G16" s="17">
        <v>1</v>
      </c>
      <c r="H16" s="17">
        <v>2023</v>
      </c>
      <c r="I16" s="22" t="s">
        <v>62</v>
      </c>
      <c r="J16" s="22" t="s">
        <v>69</v>
      </c>
      <c r="K16" s="22" t="s">
        <v>55</v>
      </c>
      <c r="L16" s="18">
        <v>11.63</v>
      </c>
      <c r="M16" s="18">
        <v>8.77</v>
      </c>
      <c r="N16" s="18">
        <v>5.26</v>
      </c>
      <c r="O16" s="18">
        <v>2.2599999999999998</v>
      </c>
      <c r="P16" s="18" t="s">
        <v>37</v>
      </c>
      <c r="Q16" s="18" t="s">
        <v>37</v>
      </c>
      <c r="R16" s="18">
        <v>2.11</v>
      </c>
      <c r="S16" s="18">
        <v>0.95</v>
      </c>
      <c r="T16" s="18" t="s">
        <v>37</v>
      </c>
      <c r="U16" s="14" t="s">
        <v>37</v>
      </c>
      <c r="V16" s="14">
        <v>0.49</v>
      </c>
      <c r="W16" s="14">
        <v>12.45</v>
      </c>
      <c r="X16" s="24">
        <v>29</v>
      </c>
      <c r="Y16" s="17">
        <f t="shared" si="0"/>
        <v>725</v>
      </c>
      <c r="Z16" s="14">
        <f>X16*100/43</f>
        <v>67.441860465116278</v>
      </c>
      <c r="AA16" s="14">
        <v>50</v>
      </c>
      <c r="AB16" s="14">
        <f>(V16*100)/0.71</f>
        <v>69.014084507042256</v>
      </c>
      <c r="AC16" s="14">
        <f t="shared" si="2"/>
        <v>62.15198165738618</v>
      </c>
      <c r="AD16" s="68"/>
      <c r="AE16" s="17">
        <v>3.84</v>
      </c>
      <c r="AF16" s="14">
        <v>1.92</v>
      </c>
      <c r="AG16" s="68"/>
      <c r="AH16" s="69"/>
      <c r="AI16" s="68"/>
      <c r="AJ16" s="17" t="s">
        <v>71</v>
      </c>
      <c r="AM16" s="28"/>
      <c r="AN16" s="30"/>
      <c r="AO16" s="28"/>
      <c r="AP16" s="31"/>
      <c r="AQ16" s="29"/>
    </row>
    <row r="17" spans="1:43" s="17" customFormat="1" ht="15.75" customHeight="1" x14ac:dyDescent="0.25">
      <c r="A17" s="24" t="s">
        <v>73</v>
      </c>
      <c r="B17" s="17" t="s">
        <v>63</v>
      </c>
      <c r="C17" s="17" t="s">
        <v>64</v>
      </c>
      <c r="D17" s="17" t="s">
        <v>65</v>
      </c>
      <c r="E17" s="17" t="s">
        <v>66</v>
      </c>
      <c r="F17" s="17" t="s">
        <v>67</v>
      </c>
      <c r="G17" s="17">
        <v>1</v>
      </c>
      <c r="H17" s="17">
        <v>2023</v>
      </c>
      <c r="I17" s="22" t="s">
        <v>68</v>
      </c>
      <c r="J17" s="22" t="s">
        <v>70</v>
      </c>
      <c r="K17" s="22" t="s">
        <v>45</v>
      </c>
      <c r="L17" s="18">
        <v>7.6</v>
      </c>
      <c r="M17" s="18">
        <v>2.81</v>
      </c>
      <c r="N17" s="18">
        <v>6.2</v>
      </c>
      <c r="O17" s="18">
        <v>1.62</v>
      </c>
      <c r="P17" s="18" t="s">
        <v>37</v>
      </c>
      <c r="Q17" s="18" t="s">
        <v>37</v>
      </c>
      <c r="R17" s="18">
        <v>2.4</v>
      </c>
      <c r="S17" s="18">
        <v>0.93</v>
      </c>
      <c r="T17" s="18" t="s">
        <v>37</v>
      </c>
      <c r="U17" s="14" t="s">
        <v>37</v>
      </c>
      <c r="V17" s="14">
        <v>0.65</v>
      </c>
      <c r="W17" s="14">
        <v>16.48</v>
      </c>
      <c r="X17" s="24">
        <v>128</v>
      </c>
      <c r="Y17" s="17">
        <f t="shared" si="0"/>
        <v>3200</v>
      </c>
      <c r="Z17" s="14">
        <f>X17*100/128</f>
        <v>100</v>
      </c>
      <c r="AA17" s="14">
        <v>100</v>
      </c>
      <c r="AB17" s="14">
        <f>(V17*100)/0.65</f>
        <v>100</v>
      </c>
      <c r="AC17" s="14">
        <f t="shared" si="2"/>
        <v>100</v>
      </c>
      <c r="AD17" s="14">
        <v>34.772555927604841</v>
      </c>
      <c r="AE17" s="17">
        <v>1.33</v>
      </c>
      <c r="AF17" s="14">
        <v>12.66</v>
      </c>
      <c r="AG17" s="14">
        <v>4</v>
      </c>
      <c r="AH17" s="27">
        <f>AG17*10000</f>
        <v>40000</v>
      </c>
      <c r="AI17" s="14">
        <v>25.9</v>
      </c>
      <c r="AJ17" s="17" t="s">
        <v>71</v>
      </c>
      <c r="AM17" s="32"/>
      <c r="AN17" s="28"/>
      <c r="AO17" s="32"/>
      <c r="AP17" s="26"/>
      <c r="AQ17" s="29"/>
    </row>
    <row r="18" spans="1:43" s="17" customFormat="1" ht="15.75" customHeight="1" x14ac:dyDescent="0.25">
      <c r="A18" s="24" t="s">
        <v>74</v>
      </c>
      <c r="B18" s="17" t="s">
        <v>63</v>
      </c>
      <c r="C18" s="17" t="s">
        <v>64</v>
      </c>
      <c r="D18" s="17" t="s">
        <v>65</v>
      </c>
      <c r="E18" s="17" t="s">
        <v>72</v>
      </c>
      <c r="F18" s="17" t="s">
        <v>67</v>
      </c>
      <c r="G18" s="17">
        <v>1</v>
      </c>
      <c r="H18" s="17">
        <v>2023</v>
      </c>
      <c r="I18" s="22" t="s">
        <v>68</v>
      </c>
      <c r="J18" s="22" t="s">
        <v>69</v>
      </c>
      <c r="K18" s="22" t="s">
        <v>45</v>
      </c>
      <c r="L18" s="18">
        <v>9.08</v>
      </c>
      <c r="M18" s="18">
        <v>4.4000000000000004</v>
      </c>
      <c r="N18" s="18">
        <v>8.11</v>
      </c>
      <c r="O18" s="18">
        <v>4.3600000000000003</v>
      </c>
      <c r="P18" s="18" t="s">
        <v>37</v>
      </c>
      <c r="Q18" s="18" t="s">
        <v>37</v>
      </c>
      <c r="R18" s="18">
        <v>3.3</v>
      </c>
      <c r="S18" s="18">
        <v>2.0299999999999998</v>
      </c>
      <c r="T18" s="18" t="s">
        <v>37</v>
      </c>
      <c r="U18" s="14" t="s">
        <v>37</v>
      </c>
      <c r="V18" s="14">
        <v>0.51</v>
      </c>
      <c r="W18" s="14">
        <v>12.95</v>
      </c>
      <c r="X18" s="24">
        <v>64</v>
      </c>
      <c r="Y18" s="17">
        <f t="shared" si="0"/>
        <v>1600</v>
      </c>
      <c r="Z18" s="14">
        <f>X18*100/67</f>
        <v>95.522388059701498</v>
      </c>
      <c r="AA18" s="14">
        <v>50</v>
      </c>
      <c r="AB18" s="14">
        <f>(V18*100)/0.53</f>
        <v>96.226415094339615</v>
      </c>
      <c r="AC18" s="14">
        <f t="shared" si="2"/>
        <v>80.582934384680371</v>
      </c>
      <c r="AD18" s="68">
        <v>23.930696008296003</v>
      </c>
      <c r="AE18" s="17">
        <v>62.5</v>
      </c>
      <c r="AF18" s="14">
        <v>5.28</v>
      </c>
      <c r="AG18" s="68">
        <v>4</v>
      </c>
      <c r="AH18" s="69">
        <f>AG18*10000</f>
        <v>40000</v>
      </c>
      <c r="AI18" s="68">
        <v>23.3</v>
      </c>
      <c r="AJ18" s="17" t="s">
        <v>71</v>
      </c>
      <c r="AM18" s="32"/>
      <c r="AN18" s="28"/>
      <c r="AO18" s="32"/>
      <c r="AP18" s="26"/>
      <c r="AQ18" s="29"/>
    </row>
    <row r="19" spans="1:43" s="17" customFormat="1" ht="15.75" customHeight="1" x14ac:dyDescent="0.25">
      <c r="A19" s="24" t="s">
        <v>74</v>
      </c>
      <c r="B19" s="17" t="s">
        <v>63</v>
      </c>
      <c r="C19" s="17" t="s">
        <v>64</v>
      </c>
      <c r="D19" s="17" t="s">
        <v>65</v>
      </c>
      <c r="E19" s="17" t="s">
        <v>72</v>
      </c>
      <c r="F19" s="17" t="s">
        <v>67</v>
      </c>
      <c r="G19" s="17">
        <v>1</v>
      </c>
      <c r="H19" s="17">
        <v>2023</v>
      </c>
      <c r="I19" s="22" t="s">
        <v>68</v>
      </c>
      <c r="J19" s="22" t="s">
        <v>69</v>
      </c>
      <c r="K19" s="22" t="s">
        <v>35</v>
      </c>
      <c r="L19" s="18">
        <v>8.4</v>
      </c>
      <c r="M19" s="18">
        <v>0.26</v>
      </c>
      <c r="N19" s="18">
        <v>7</v>
      </c>
      <c r="O19" s="18">
        <v>1.73</v>
      </c>
      <c r="P19" s="18" t="s">
        <v>37</v>
      </c>
      <c r="Q19" s="18" t="s">
        <v>37</v>
      </c>
      <c r="R19" s="18">
        <v>4.5999999999999996</v>
      </c>
      <c r="S19" s="18">
        <v>0.17299999999999999</v>
      </c>
      <c r="T19" s="18" t="s">
        <v>37</v>
      </c>
      <c r="U19" s="18" t="s">
        <v>37</v>
      </c>
      <c r="V19" s="14">
        <v>0.01</v>
      </c>
      <c r="W19" s="14">
        <v>0.41</v>
      </c>
      <c r="X19" s="24">
        <v>3</v>
      </c>
      <c r="Y19" s="17">
        <f t="shared" si="0"/>
        <v>75</v>
      </c>
      <c r="Z19" s="14">
        <f>X19*100/67</f>
        <v>4.4776119402985071</v>
      </c>
      <c r="AA19" s="14">
        <v>50</v>
      </c>
      <c r="AB19" s="14">
        <f>(V19*100)/0.53</f>
        <v>1.8867924528301885</v>
      </c>
      <c r="AC19" s="14">
        <f t="shared" si="2"/>
        <v>18.788134797709564</v>
      </c>
      <c r="AD19" s="68"/>
      <c r="AE19" s="17" t="s">
        <v>37</v>
      </c>
      <c r="AF19" s="14" t="s">
        <v>37</v>
      </c>
      <c r="AG19" s="68"/>
      <c r="AH19" s="69"/>
      <c r="AI19" s="68"/>
      <c r="AJ19" s="17" t="s">
        <v>71</v>
      </c>
      <c r="AM19" s="32"/>
      <c r="AN19" s="28"/>
      <c r="AO19" s="32"/>
      <c r="AP19" s="26"/>
      <c r="AQ19" s="29"/>
    </row>
    <row r="20" spans="1:43" ht="15.75" customHeight="1" x14ac:dyDescent="0.25">
      <c r="A20" s="10"/>
      <c r="I20" s="8"/>
      <c r="J20" s="8"/>
      <c r="K20" s="8"/>
      <c r="L20" s="5"/>
      <c r="M20" s="5"/>
      <c r="N20" s="5"/>
      <c r="O20" s="5"/>
      <c r="P20" s="5"/>
      <c r="Q20" s="5"/>
      <c r="R20" s="5"/>
      <c r="S20" s="5"/>
      <c r="T20" s="18"/>
      <c r="U20" s="18"/>
      <c r="V20" s="11"/>
      <c r="W20" s="11"/>
      <c r="Z20" s="11"/>
      <c r="AA20" s="11"/>
      <c r="AB20" s="9"/>
      <c r="AC20" s="10"/>
      <c r="AD20" s="11"/>
      <c r="AF20" s="9"/>
      <c r="AM20" s="32"/>
      <c r="AN20" s="28"/>
      <c r="AO20" s="32"/>
      <c r="AP20" s="26"/>
      <c r="AQ20" s="29"/>
    </row>
    <row r="21" spans="1:43" ht="15.75" customHeight="1" x14ac:dyDescent="0.25">
      <c r="A21" s="10"/>
      <c r="I21" s="8"/>
      <c r="J21" s="8"/>
      <c r="K21" s="8"/>
      <c r="L21" s="5"/>
      <c r="M21" s="5"/>
      <c r="N21" s="5"/>
      <c r="O21" s="5"/>
      <c r="P21" s="5"/>
      <c r="Q21" s="5"/>
      <c r="R21" s="11"/>
      <c r="S21" s="5"/>
      <c r="T21" s="14"/>
      <c r="U21" s="14"/>
      <c r="V21" s="11"/>
      <c r="W21" s="11"/>
      <c r="Z21" s="11"/>
      <c r="AA21" s="11"/>
      <c r="AB21" s="9"/>
      <c r="AC21" s="10"/>
      <c r="AD21" s="11"/>
      <c r="AF21" s="10"/>
      <c r="AM21" s="32"/>
      <c r="AN21" s="28"/>
      <c r="AO21" s="32"/>
      <c r="AP21" s="26"/>
      <c r="AQ21" s="29"/>
    </row>
    <row r="22" spans="1:43" ht="15.75" customHeight="1" x14ac:dyDescent="0.25">
      <c r="A22" s="10"/>
      <c r="I22" s="8"/>
      <c r="J22" s="8"/>
      <c r="K22" s="8"/>
      <c r="L22" s="5"/>
      <c r="M22" s="5"/>
      <c r="N22" s="5"/>
      <c r="O22" s="5"/>
      <c r="P22" s="5"/>
      <c r="Q22" s="5"/>
      <c r="R22" s="5"/>
      <c r="S22" s="5"/>
      <c r="T22" s="18"/>
      <c r="U22" s="18"/>
      <c r="V22" s="11"/>
      <c r="W22" s="11"/>
      <c r="X22" s="12"/>
      <c r="Z22" s="11"/>
      <c r="AA22" s="11"/>
      <c r="AB22" s="11"/>
      <c r="AC22" s="10"/>
      <c r="AD22" s="11"/>
      <c r="AF22" s="9"/>
      <c r="AM22" s="32"/>
      <c r="AN22" s="28"/>
      <c r="AO22" s="32"/>
      <c r="AP22" s="26"/>
      <c r="AQ22" s="29"/>
    </row>
    <row r="23" spans="1:43" ht="15.75" customHeight="1" x14ac:dyDescent="0.25">
      <c r="A23" s="10"/>
      <c r="I23" s="8"/>
      <c r="J23" s="8"/>
      <c r="K23" s="8"/>
      <c r="L23" s="5"/>
      <c r="M23" s="5"/>
      <c r="N23" s="5"/>
      <c r="O23" s="5"/>
      <c r="P23" s="5"/>
      <c r="Q23" s="5"/>
      <c r="R23" s="5"/>
      <c r="S23" s="5"/>
      <c r="T23" s="18"/>
      <c r="U23" s="18"/>
      <c r="V23" s="11"/>
      <c r="W23" s="11"/>
      <c r="X23" s="12"/>
      <c r="Z23" s="11"/>
      <c r="AA23" s="11"/>
      <c r="AB23" s="11"/>
      <c r="AC23" s="10"/>
      <c r="AD23" s="11"/>
      <c r="AF23" s="9"/>
      <c r="AM23" s="32"/>
      <c r="AN23" s="28"/>
      <c r="AO23" s="28"/>
      <c r="AP23" s="26"/>
      <c r="AQ23" s="29"/>
    </row>
    <row r="24" spans="1:43" ht="15.75" customHeight="1" x14ac:dyDescent="0.25">
      <c r="A24" s="10"/>
      <c r="I24" s="8"/>
      <c r="J24" s="8"/>
      <c r="K24" s="8"/>
      <c r="L24" s="5"/>
      <c r="M24" s="5"/>
      <c r="N24" s="5"/>
      <c r="O24" s="5"/>
      <c r="P24" s="5"/>
      <c r="Q24" s="5"/>
      <c r="R24" s="5"/>
      <c r="S24" s="5"/>
      <c r="T24" s="18"/>
      <c r="U24" s="18"/>
      <c r="V24" s="11"/>
      <c r="W24" s="11"/>
      <c r="X24" s="12"/>
      <c r="Z24" s="11"/>
      <c r="AA24" s="11"/>
      <c r="AB24" s="11"/>
      <c r="AC24" s="10"/>
      <c r="AD24" s="11"/>
      <c r="AF24" s="9"/>
      <c r="AM24" s="32"/>
      <c r="AN24" s="28"/>
      <c r="AO24" s="28"/>
      <c r="AP24" s="26"/>
      <c r="AQ24" s="29"/>
    </row>
    <row r="25" spans="1:43" ht="15.75" customHeight="1" x14ac:dyDescent="0.25">
      <c r="A25" s="10"/>
      <c r="I25" s="8"/>
      <c r="J25" s="8"/>
      <c r="K25" s="8"/>
      <c r="L25" s="5"/>
      <c r="M25" s="5"/>
      <c r="N25" s="5"/>
      <c r="O25" s="5"/>
      <c r="P25" s="5"/>
      <c r="Q25" s="5"/>
      <c r="R25" s="5"/>
      <c r="S25" s="5"/>
      <c r="T25" s="18"/>
      <c r="U25" s="18"/>
      <c r="V25" s="11"/>
      <c r="W25" s="11"/>
      <c r="X25" s="12"/>
      <c r="Z25" s="11"/>
      <c r="AA25" s="11"/>
      <c r="AB25" s="11"/>
      <c r="AC25" s="10"/>
      <c r="AD25" s="11"/>
      <c r="AF25" s="9"/>
      <c r="AM25" s="32"/>
      <c r="AN25" s="28"/>
      <c r="AO25" s="28"/>
      <c r="AP25" s="26"/>
      <c r="AQ25" s="29"/>
    </row>
    <row r="26" spans="1:43" ht="15.75" customHeight="1" x14ac:dyDescent="0.25">
      <c r="A26" s="10"/>
      <c r="I26" s="8"/>
      <c r="J26" s="8"/>
      <c r="K26" s="8"/>
      <c r="L26" s="5"/>
      <c r="M26" s="5"/>
      <c r="N26" s="5"/>
      <c r="O26" s="5"/>
      <c r="P26" s="5"/>
      <c r="Q26" s="5"/>
      <c r="R26" s="5"/>
      <c r="S26" s="5"/>
      <c r="T26" s="18"/>
      <c r="U26" s="18"/>
      <c r="V26" s="11"/>
      <c r="W26" s="11"/>
      <c r="X26" s="12"/>
      <c r="Y26" s="10"/>
      <c r="Z26" s="11"/>
      <c r="AA26" s="11"/>
      <c r="AB26" s="11"/>
      <c r="AC26" s="10"/>
      <c r="AD26" s="11"/>
      <c r="AF26" s="9"/>
      <c r="AM26" s="28"/>
      <c r="AN26" s="28"/>
      <c r="AO26" s="28"/>
      <c r="AP26" s="33"/>
      <c r="AQ26" s="16"/>
    </row>
    <row r="27" spans="1:43" ht="15.75" customHeight="1" x14ac:dyDescent="0.25">
      <c r="A27" s="10"/>
      <c r="I27" s="8"/>
      <c r="J27" s="8"/>
      <c r="K27" s="8"/>
      <c r="L27" s="5"/>
      <c r="M27" s="5"/>
      <c r="N27" s="5"/>
      <c r="O27" s="5"/>
      <c r="P27" s="5"/>
      <c r="Q27" s="5"/>
      <c r="R27" s="5"/>
      <c r="S27" s="5"/>
      <c r="T27" s="18"/>
      <c r="U27" s="18"/>
      <c r="V27" s="11"/>
      <c r="W27" s="11"/>
      <c r="X27" s="12"/>
      <c r="Z27" s="11"/>
      <c r="AA27" s="11"/>
      <c r="AB27" s="11"/>
      <c r="AC27" s="10"/>
      <c r="AD27" s="11"/>
      <c r="AF27" s="10"/>
      <c r="AM27" s="28"/>
      <c r="AN27" s="28"/>
      <c r="AO27" s="28"/>
      <c r="AP27" s="33"/>
      <c r="AQ27" s="16"/>
    </row>
    <row r="28" spans="1:43" ht="15.75" customHeight="1" x14ac:dyDescent="0.25">
      <c r="A28" s="10"/>
      <c r="I28" s="8"/>
      <c r="J28" s="8"/>
      <c r="K28" s="8"/>
      <c r="L28" s="5"/>
      <c r="M28" s="5"/>
      <c r="N28" s="5"/>
      <c r="O28" s="5"/>
      <c r="P28" s="5"/>
      <c r="Q28" s="5"/>
      <c r="R28" s="5"/>
      <c r="S28" s="5"/>
      <c r="T28" s="18"/>
      <c r="U28" s="18"/>
      <c r="V28" s="11"/>
      <c r="W28" s="11"/>
      <c r="Z28" s="11"/>
      <c r="AA28" s="11"/>
      <c r="AB28" s="11"/>
      <c r="AC28" s="10"/>
      <c r="AD28" s="11"/>
      <c r="AF28" s="9"/>
      <c r="AM28" s="28"/>
      <c r="AN28" s="28"/>
      <c r="AO28" s="28"/>
      <c r="AP28" s="33"/>
      <c r="AQ28" s="16"/>
    </row>
    <row r="29" spans="1:43" ht="15.75" customHeight="1" x14ac:dyDescent="0.25">
      <c r="A29" s="10"/>
      <c r="I29" s="8"/>
      <c r="J29" s="8"/>
      <c r="K29" s="8"/>
      <c r="L29" s="5"/>
      <c r="M29" s="5"/>
      <c r="N29" s="5"/>
      <c r="O29" s="5"/>
      <c r="P29" s="5"/>
      <c r="Q29" s="5"/>
      <c r="R29" s="5"/>
      <c r="S29" s="5"/>
      <c r="T29" s="18"/>
      <c r="U29" s="18"/>
      <c r="V29" s="11"/>
      <c r="W29" s="11"/>
      <c r="Z29" s="11"/>
      <c r="AA29" s="11"/>
      <c r="AB29" s="11"/>
      <c r="AC29" s="10"/>
      <c r="AD29" s="11"/>
      <c r="AF29" s="9"/>
      <c r="AM29" s="28"/>
      <c r="AN29" s="28"/>
      <c r="AO29" s="28"/>
      <c r="AP29" s="33"/>
      <c r="AQ29" s="16"/>
    </row>
    <row r="30" spans="1:43" ht="15.75" customHeight="1" x14ac:dyDescent="0.25">
      <c r="A30" s="10"/>
      <c r="I30" s="8"/>
      <c r="J30" s="8"/>
      <c r="K30" s="8"/>
      <c r="L30" s="6"/>
      <c r="M30" s="6"/>
      <c r="N30" s="6"/>
      <c r="O30" s="6"/>
      <c r="P30" s="6"/>
      <c r="Q30" s="6"/>
      <c r="R30" s="6"/>
      <c r="S30" s="6"/>
      <c r="T30" s="19"/>
      <c r="U30" s="19"/>
      <c r="V30" s="11"/>
      <c r="W30" s="11"/>
      <c r="Z30" s="11"/>
      <c r="AA30" s="11"/>
      <c r="AC30" s="10"/>
      <c r="AD30" s="11"/>
      <c r="AF30" s="9"/>
      <c r="AM30" s="28"/>
      <c r="AN30" s="28"/>
      <c r="AO30" s="28"/>
      <c r="AP30" s="33"/>
      <c r="AQ30" s="16"/>
    </row>
    <row r="31" spans="1:43" ht="15.75" customHeight="1" x14ac:dyDescent="0.25">
      <c r="A31" s="10"/>
      <c r="I31" s="8"/>
      <c r="J31" s="8"/>
      <c r="K31" s="8"/>
      <c r="L31" s="6"/>
      <c r="M31" s="6"/>
      <c r="N31" s="6"/>
      <c r="O31" s="6"/>
      <c r="P31" s="6"/>
      <c r="Q31" s="6"/>
      <c r="R31" s="6"/>
      <c r="S31" s="6"/>
      <c r="T31" s="19"/>
      <c r="U31" s="19"/>
      <c r="V31" s="11"/>
      <c r="W31" s="11"/>
      <c r="X31" s="12"/>
      <c r="Z31" s="11"/>
      <c r="AA31" s="11"/>
      <c r="AB31" s="11"/>
      <c r="AC31" s="10"/>
      <c r="AD31" s="11"/>
      <c r="AF31" s="10"/>
      <c r="AM31" s="28"/>
      <c r="AN31" s="28"/>
      <c r="AO31" s="28"/>
      <c r="AP31" s="33"/>
      <c r="AQ31" s="16"/>
    </row>
    <row r="32" spans="1:43" ht="15.75" customHeight="1" x14ac:dyDescent="0.25">
      <c r="A32" s="10"/>
      <c r="I32" s="8"/>
      <c r="J32" s="8"/>
      <c r="K32" s="8"/>
      <c r="L32" s="5"/>
      <c r="M32" s="5"/>
      <c r="N32" s="5"/>
      <c r="O32" s="5"/>
      <c r="P32" s="5"/>
      <c r="Q32" s="5"/>
      <c r="R32" s="5"/>
      <c r="S32" s="5"/>
      <c r="T32" s="18"/>
      <c r="U32" s="18"/>
      <c r="V32" s="11"/>
      <c r="W32" s="11"/>
      <c r="X32" s="12"/>
      <c r="Z32" s="11"/>
      <c r="AA32" s="11"/>
      <c r="AB32" s="11"/>
      <c r="AC32" s="10"/>
      <c r="AD32" s="11"/>
      <c r="AF32" s="9"/>
      <c r="AM32" s="28"/>
      <c r="AN32" s="28"/>
      <c r="AO32" s="28"/>
      <c r="AP32" s="33"/>
      <c r="AQ32" s="16"/>
    </row>
    <row r="33" spans="1:43" ht="15.75" customHeight="1" x14ac:dyDescent="0.25">
      <c r="A33" s="10"/>
      <c r="I33" s="8"/>
      <c r="J33" s="8"/>
      <c r="K33" s="8"/>
      <c r="L33" s="5"/>
      <c r="M33" s="5"/>
      <c r="N33" s="5"/>
      <c r="O33" s="5"/>
      <c r="P33" s="5"/>
      <c r="Q33" s="5"/>
      <c r="R33" s="5"/>
      <c r="S33" s="5"/>
      <c r="T33" s="18"/>
      <c r="U33" s="18"/>
      <c r="V33" s="11"/>
      <c r="W33" s="11"/>
      <c r="Z33" s="11"/>
      <c r="AA33" s="11"/>
      <c r="AB33" s="11"/>
      <c r="AC33" s="10"/>
      <c r="AD33" s="11"/>
      <c r="AF33" s="9"/>
      <c r="AM33" s="28"/>
      <c r="AN33" s="28"/>
      <c r="AO33" s="28"/>
      <c r="AP33" s="33"/>
      <c r="AQ33" s="16"/>
    </row>
    <row r="34" spans="1:43" ht="15.75" customHeight="1" x14ac:dyDescent="0.25">
      <c r="A34" s="10"/>
      <c r="I34" s="8"/>
      <c r="J34" s="8"/>
      <c r="K34" s="8"/>
      <c r="L34" s="5"/>
      <c r="M34" s="5"/>
      <c r="N34" s="5"/>
      <c r="O34" s="5"/>
      <c r="P34" s="5"/>
      <c r="Q34" s="5"/>
      <c r="R34" s="5"/>
      <c r="S34" s="5"/>
      <c r="T34" s="18"/>
      <c r="U34" s="18"/>
      <c r="V34" s="11"/>
      <c r="W34" s="11"/>
      <c r="Z34" s="11"/>
      <c r="AA34" s="11"/>
      <c r="AB34" s="11"/>
      <c r="AC34" s="10"/>
      <c r="AD34" s="11"/>
      <c r="AF34" s="10"/>
      <c r="AM34" s="28"/>
      <c r="AN34" s="28"/>
      <c r="AO34" s="28"/>
      <c r="AP34" s="33"/>
      <c r="AQ34" s="16"/>
    </row>
    <row r="35" spans="1:43" ht="15.75" customHeight="1" x14ac:dyDescent="0.25">
      <c r="A35" s="10"/>
      <c r="I35" s="8"/>
      <c r="J35" s="8"/>
      <c r="K35" s="8"/>
      <c r="L35" s="5"/>
      <c r="M35" s="5"/>
      <c r="N35" s="5"/>
      <c r="O35" s="5"/>
      <c r="P35" s="5"/>
      <c r="Q35" s="5"/>
      <c r="R35" s="5"/>
      <c r="S35" s="5"/>
      <c r="T35" s="18"/>
      <c r="U35" s="18"/>
      <c r="V35" s="11"/>
      <c r="W35" s="11"/>
      <c r="Z35" s="11"/>
      <c r="AA35" s="11"/>
      <c r="AB35" s="11"/>
      <c r="AC35" s="10"/>
      <c r="AD35" s="11"/>
      <c r="AF35" s="10"/>
      <c r="AM35" s="28"/>
      <c r="AN35" s="28"/>
      <c r="AO35" s="28"/>
      <c r="AP35" s="33"/>
      <c r="AQ35" s="16"/>
    </row>
    <row r="36" spans="1:43" ht="15.75" customHeight="1" x14ac:dyDescent="0.25">
      <c r="A36" s="10"/>
      <c r="I36" s="8"/>
      <c r="J36" s="8"/>
      <c r="K36" s="8"/>
      <c r="L36" s="6"/>
      <c r="M36" s="6"/>
      <c r="N36" s="6"/>
      <c r="O36" s="6"/>
      <c r="P36" s="6"/>
      <c r="Q36" s="6"/>
      <c r="R36" s="6"/>
      <c r="S36" s="6"/>
      <c r="T36" s="19"/>
      <c r="U36" s="19"/>
      <c r="V36" s="11"/>
      <c r="W36" s="11"/>
      <c r="Z36" s="11"/>
      <c r="AA36" s="11"/>
      <c r="AB36" s="11"/>
      <c r="AC36" s="10"/>
      <c r="AD36" s="11"/>
      <c r="AF36" s="9"/>
      <c r="AM36" s="28"/>
      <c r="AN36" s="28"/>
      <c r="AO36" s="28"/>
      <c r="AP36" s="33"/>
      <c r="AQ36" s="16"/>
    </row>
    <row r="37" spans="1:43" ht="15.75" customHeight="1" x14ac:dyDescent="0.25">
      <c r="A37" s="10"/>
      <c r="I37" s="8"/>
      <c r="J37" s="8"/>
      <c r="K37" s="8"/>
      <c r="L37" s="6"/>
      <c r="M37" s="6"/>
      <c r="N37" s="6"/>
      <c r="O37" s="6"/>
      <c r="P37" s="6"/>
      <c r="Q37" s="6"/>
      <c r="R37" s="6"/>
      <c r="S37" s="6"/>
      <c r="T37" s="19"/>
      <c r="U37" s="19"/>
      <c r="V37" s="11"/>
      <c r="W37" s="11"/>
      <c r="Z37" s="11"/>
      <c r="AA37" s="11"/>
      <c r="AB37" s="11"/>
      <c r="AC37" s="10"/>
      <c r="AD37" s="11"/>
      <c r="AE37" s="11"/>
      <c r="AF37" s="9"/>
      <c r="AM37" s="28"/>
      <c r="AN37" s="28"/>
      <c r="AO37" s="28"/>
      <c r="AP37" s="33"/>
      <c r="AQ37" s="16"/>
    </row>
    <row r="38" spans="1:43" ht="15.75" customHeight="1" x14ac:dyDescent="0.25">
      <c r="A38" s="10"/>
      <c r="I38" s="8"/>
      <c r="J38" s="8"/>
      <c r="K38" s="8"/>
      <c r="L38" s="5"/>
      <c r="M38" s="5"/>
      <c r="N38" s="5"/>
      <c r="O38" s="5"/>
      <c r="P38" s="5"/>
      <c r="Q38" s="5"/>
      <c r="R38" s="5"/>
      <c r="S38" s="5"/>
      <c r="T38" s="18"/>
      <c r="U38" s="18"/>
      <c r="V38" s="11"/>
      <c r="W38" s="11"/>
      <c r="X38" s="12"/>
      <c r="Z38" s="11"/>
      <c r="AA38" s="11"/>
      <c r="AB38" s="11"/>
      <c r="AC38" s="10"/>
      <c r="AD38" s="11"/>
      <c r="AF38" s="9"/>
      <c r="AM38" s="28"/>
      <c r="AN38" s="28"/>
      <c r="AO38" s="28"/>
      <c r="AP38" s="33"/>
      <c r="AQ38" s="16"/>
    </row>
    <row r="39" spans="1:43" ht="15.75" customHeight="1" x14ac:dyDescent="0.25">
      <c r="A39" s="10"/>
      <c r="I39" s="8"/>
      <c r="J39" s="8"/>
      <c r="K39" s="8"/>
      <c r="L39" s="5"/>
      <c r="M39" s="5"/>
      <c r="N39" s="5"/>
      <c r="O39" s="5"/>
      <c r="P39" s="5"/>
      <c r="Q39" s="5"/>
      <c r="R39" s="5"/>
      <c r="S39" s="5"/>
      <c r="T39" s="18"/>
      <c r="U39" s="18"/>
      <c r="V39" s="11"/>
      <c r="W39" s="11"/>
      <c r="X39" s="12"/>
      <c r="Z39" s="11"/>
      <c r="AA39" s="11"/>
      <c r="AB39" s="11"/>
      <c r="AC39" s="10"/>
      <c r="AD39" s="11"/>
      <c r="AF39" s="9"/>
      <c r="AM39" s="28"/>
      <c r="AN39" s="28"/>
      <c r="AO39" s="28"/>
      <c r="AP39" s="33"/>
      <c r="AQ39" s="16"/>
    </row>
    <row r="40" spans="1:43" ht="15.75" customHeight="1" x14ac:dyDescent="0.25">
      <c r="A40" s="10"/>
      <c r="I40" s="8"/>
      <c r="J40" s="8"/>
      <c r="K40" s="8"/>
      <c r="L40" s="5"/>
      <c r="M40" s="5"/>
      <c r="N40" s="5"/>
      <c r="O40" s="11"/>
      <c r="P40" s="5"/>
      <c r="Q40" s="5"/>
      <c r="R40" s="5"/>
      <c r="S40" s="11"/>
      <c r="T40" s="18"/>
      <c r="U40" s="18"/>
      <c r="V40" s="11"/>
      <c r="W40" s="11"/>
      <c r="X40" s="12"/>
      <c r="Z40" s="11"/>
      <c r="AA40" s="11"/>
      <c r="AB40" s="11"/>
      <c r="AC40" s="10"/>
      <c r="AD40" s="11"/>
      <c r="AF40" s="10"/>
      <c r="AM40" s="28"/>
      <c r="AN40" s="28"/>
      <c r="AO40" s="28"/>
      <c r="AP40" s="33"/>
      <c r="AQ40" s="16"/>
    </row>
    <row r="41" spans="1:43" ht="15.75" customHeight="1" x14ac:dyDescent="0.25">
      <c r="A41" s="10"/>
      <c r="I41" s="8"/>
      <c r="J41" s="8"/>
      <c r="K41" s="8"/>
      <c r="L41" s="5"/>
      <c r="M41" s="5"/>
      <c r="N41" s="5"/>
      <c r="O41" s="5"/>
      <c r="P41" s="5"/>
      <c r="Q41" s="5"/>
      <c r="R41" s="5"/>
      <c r="S41" s="5"/>
      <c r="T41" s="18"/>
      <c r="U41" s="18"/>
      <c r="V41" s="11"/>
      <c r="W41" s="11"/>
      <c r="X41" s="12"/>
      <c r="Z41" s="11"/>
      <c r="AA41" s="11"/>
      <c r="AB41" s="11"/>
      <c r="AC41" s="10"/>
      <c r="AD41" s="11"/>
      <c r="AF41" s="9"/>
      <c r="AM41" s="28"/>
      <c r="AN41" s="28"/>
      <c r="AO41" s="28"/>
      <c r="AP41" s="33"/>
      <c r="AQ41" s="16"/>
    </row>
    <row r="42" spans="1:43" ht="15.75" customHeight="1" x14ac:dyDescent="0.25">
      <c r="A42" s="10"/>
      <c r="I42" s="8"/>
      <c r="J42" s="8"/>
      <c r="K42" s="8"/>
      <c r="L42" s="5"/>
      <c r="M42" s="5"/>
      <c r="N42" s="5"/>
      <c r="O42" s="5"/>
      <c r="P42" s="5"/>
      <c r="Q42" s="5"/>
      <c r="R42" s="5"/>
      <c r="S42" s="5"/>
      <c r="T42" s="18"/>
      <c r="U42" s="18"/>
      <c r="V42" s="11"/>
      <c r="W42" s="11"/>
      <c r="X42" s="12"/>
      <c r="Z42" s="11"/>
      <c r="AA42" s="11"/>
      <c r="AB42" s="11"/>
      <c r="AC42" s="10"/>
      <c r="AD42" s="11"/>
      <c r="AF42" s="9"/>
      <c r="AM42" s="28"/>
      <c r="AN42" s="28"/>
      <c r="AO42" s="28"/>
      <c r="AP42" s="33"/>
      <c r="AQ42" s="16"/>
    </row>
    <row r="43" spans="1:43" ht="15.75" customHeight="1" x14ac:dyDescent="0.25">
      <c r="A43" s="10"/>
      <c r="I43" s="8"/>
      <c r="J43" s="8"/>
      <c r="K43" s="8"/>
      <c r="L43" s="5"/>
      <c r="M43" s="5"/>
      <c r="N43" s="5"/>
      <c r="O43" s="5"/>
      <c r="P43" s="5"/>
      <c r="Q43" s="5"/>
      <c r="R43" s="5"/>
      <c r="S43" s="5"/>
      <c r="T43" s="18"/>
      <c r="U43" s="18"/>
      <c r="V43" s="11"/>
      <c r="W43" s="11"/>
      <c r="Z43" s="11"/>
      <c r="AA43" s="11"/>
      <c r="AB43" s="11"/>
      <c r="AC43" s="10"/>
      <c r="AD43" s="11"/>
      <c r="AF43" s="10"/>
      <c r="AM43" s="28"/>
      <c r="AN43" s="28"/>
      <c r="AO43" s="28"/>
      <c r="AP43" s="33"/>
      <c r="AQ43" s="16"/>
    </row>
    <row r="44" spans="1:43" ht="15.75" customHeight="1" x14ac:dyDescent="0.25">
      <c r="A44" s="10"/>
      <c r="I44" s="8"/>
      <c r="J44" s="8"/>
      <c r="K44" s="8"/>
      <c r="L44" s="5"/>
      <c r="M44" s="5"/>
      <c r="N44" s="5"/>
      <c r="O44" s="5"/>
      <c r="P44" s="5"/>
      <c r="Q44" s="5"/>
      <c r="R44" s="5"/>
      <c r="S44" s="5"/>
      <c r="T44" s="18"/>
      <c r="U44" s="18"/>
      <c r="V44" s="11"/>
      <c r="W44" s="11"/>
      <c r="Z44" s="11"/>
      <c r="AA44" s="11"/>
      <c r="AB44" s="11"/>
      <c r="AC44" s="10"/>
      <c r="AD44" s="11"/>
      <c r="AE44" s="11"/>
      <c r="AF44" s="9"/>
      <c r="AM44" s="28"/>
      <c r="AN44" s="28"/>
      <c r="AO44" s="28"/>
      <c r="AP44" s="33"/>
      <c r="AQ44" s="16"/>
    </row>
    <row r="45" spans="1:43" ht="15.75" customHeight="1" x14ac:dyDescent="0.25">
      <c r="A45" s="10"/>
      <c r="I45" s="8"/>
      <c r="J45" s="8"/>
      <c r="K45" s="8"/>
      <c r="L45" s="5"/>
      <c r="M45" s="5"/>
      <c r="N45" s="5"/>
      <c r="O45" s="5"/>
      <c r="P45" s="5"/>
      <c r="Q45" s="5"/>
      <c r="R45" s="5"/>
      <c r="S45" s="5"/>
      <c r="T45" s="18"/>
      <c r="U45" s="18"/>
      <c r="V45" s="11"/>
      <c r="W45" s="11"/>
      <c r="X45" s="12"/>
      <c r="Z45" s="11"/>
      <c r="AA45" s="11"/>
      <c r="AB45" s="11"/>
      <c r="AC45" s="10"/>
      <c r="AD45" s="11"/>
      <c r="AE45" s="9"/>
      <c r="AF45" s="10"/>
      <c r="AM45" s="28"/>
      <c r="AN45" s="28"/>
      <c r="AO45" s="28"/>
      <c r="AP45" s="33"/>
      <c r="AQ45" s="16"/>
    </row>
    <row r="46" spans="1:43" ht="15.75" customHeight="1" x14ac:dyDescent="0.25">
      <c r="A46" s="10"/>
      <c r="I46" s="8"/>
      <c r="J46" s="8"/>
      <c r="K46" s="8"/>
      <c r="L46" s="5"/>
      <c r="M46" s="5"/>
      <c r="N46" s="5"/>
      <c r="O46" s="5"/>
      <c r="P46" s="5"/>
      <c r="Q46" s="5"/>
      <c r="R46" s="5"/>
      <c r="S46" s="5"/>
      <c r="T46" s="18"/>
      <c r="U46" s="18"/>
      <c r="V46" s="11"/>
      <c r="W46" s="11"/>
      <c r="X46" s="12"/>
      <c r="Z46" s="11"/>
      <c r="AA46" s="11"/>
      <c r="AB46" s="11"/>
      <c r="AC46" s="10"/>
      <c r="AD46" s="11"/>
      <c r="AE46" s="9"/>
      <c r="AF46" s="9"/>
      <c r="AM46" s="28"/>
      <c r="AN46" s="28"/>
      <c r="AO46" s="28"/>
      <c r="AP46" s="33"/>
      <c r="AQ46" s="16"/>
    </row>
    <row r="47" spans="1:43" ht="15.75" customHeight="1" x14ac:dyDescent="0.25">
      <c r="A47" s="10"/>
      <c r="I47" s="8"/>
      <c r="J47" s="8"/>
      <c r="K47" s="8"/>
      <c r="L47" s="5"/>
      <c r="M47" s="5"/>
      <c r="N47" s="5"/>
      <c r="O47" s="5"/>
      <c r="P47" s="5"/>
      <c r="Q47" s="5"/>
      <c r="R47" s="5"/>
      <c r="S47" s="5"/>
      <c r="T47" s="18"/>
      <c r="U47" s="18"/>
      <c r="V47" s="11"/>
      <c r="W47" s="11"/>
      <c r="Z47" s="11"/>
      <c r="AA47" s="11"/>
      <c r="AB47" s="11"/>
      <c r="AC47" s="10"/>
      <c r="AD47" s="11"/>
      <c r="AF47" s="9"/>
      <c r="AM47" s="28"/>
      <c r="AN47" s="28"/>
      <c r="AO47" s="28"/>
      <c r="AP47" s="33"/>
      <c r="AQ47" s="16"/>
    </row>
    <row r="48" spans="1:43" ht="15.75" customHeight="1" x14ac:dyDescent="0.25">
      <c r="A48" s="10"/>
      <c r="I48" s="8"/>
      <c r="J48" s="8"/>
      <c r="K48" s="8"/>
      <c r="L48" s="5"/>
      <c r="M48" s="5"/>
      <c r="N48" s="5"/>
      <c r="O48" s="5"/>
      <c r="P48" s="5"/>
      <c r="Q48" s="5"/>
      <c r="R48" s="5"/>
      <c r="S48" s="5"/>
      <c r="T48" s="18"/>
      <c r="U48" s="18"/>
      <c r="V48" s="11"/>
      <c r="W48" s="11"/>
      <c r="Z48" s="11"/>
      <c r="AA48" s="11"/>
      <c r="AB48" s="11"/>
      <c r="AC48" s="10"/>
      <c r="AD48" s="11"/>
      <c r="AF48" s="9"/>
      <c r="AM48" s="28"/>
      <c r="AN48" s="28"/>
      <c r="AO48" s="28"/>
      <c r="AP48" s="33"/>
      <c r="AQ48" s="16"/>
    </row>
    <row r="49" spans="1:43" ht="15.75" customHeight="1" x14ac:dyDescent="0.25">
      <c r="A49" s="10"/>
      <c r="I49" s="8"/>
      <c r="J49" s="8"/>
      <c r="K49" s="8"/>
      <c r="L49" s="5"/>
      <c r="M49" s="5"/>
      <c r="N49" s="5"/>
      <c r="O49" s="5"/>
      <c r="P49" s="5"/>
      <c r="Q49" s="5"/>
      <c r="R49" s="5"/>
      <c r="S49" s="5"/>
      <c r="T49" s="18"/>
      <c r="U49" s="18"/>
      <c r="V49" s="11"/>
      <c r="W49" s="11"/>
      <c r="Z49" s="10"/>
      <c r="AA49" s="10"/>
      <c r="AB49" s="10"/>
      <c r="AC49" s="10"/>
      <c r="AD49" s="11"/>
      <c r="AF49" s="9"/>
      <c r="AM49" s="28"/>
      <c r="AN49" s="28"/>
      <c r="AO49" s="28"/>
      <c r="AP49" s="33"/>
      <c r="AQ49" s="16"/>
    </row>
    <row r="50" spans="1:43" ht="15.75" customHeight="1" x14ac:dyDescent="0.25">
      <c r="A50" s="10"/>
      <c r="I50" s="8"/>
      <c r="J50" s="8"/>
      <c r="K50" s="8"/>
      <c r="L50" s="11"/>
      <c r="M50" s="11"/>
      <c r="N50" s="5"/>
      <c r="O50" s="11"/>
      <c r="P50" s="5"/>
      <c r="Q50" s="5"/>
      <c r="R50" s="11"/>
      <c r="S50" s="5"/>
      <c r="T50" s="18"/>
      <c r="U50" s="18"/>
      <c r="V50" s="11"/>
      <c r="W50" s="11"/>
      <c r="Z50" s="10"/>
      <c r="AA50" s="10"/>
      <c r="AB50" s="10"/>
      <c r="AC50" s="10"/>
      <c r="AD50" s="11"/>
      <c r="AF50" s="9"/>
      <c r="AM50" s="28"/>
      <c r="AN50" s="28"/>
      <c r="AO50" s="28"/>
      <c r="AP50" s="33"/>
      <c r="AQ50" s="16"/>
    </row>
    <row r="51" spans="1:43" ht="15.75" customHeight="1" x14ac:dyDescent="0.25">
      <c r="A51" s="10"/>
      <c r="I51" s="8"/>
      <c r="J51" s="8"/>
      <c r="K51" s="8"/>
      <c r="L51" s="11"/>
      <c r="M51" s="11"/>
      <c r="N51" s="11"/>
      <c r="O51" s="11"/>
      <c r="P51" s="11"/>
      <c r="Q51" s="11"/>
      <c r="R51" s="11"/>
      <c r="S51" s="11"/>
      <c r="T51" s="18"/>
      <c r="U51" s="18"/>
      <c r="V51" s="11"/>
      <c r="W51" s="11"/>
      <c r="Z51" s="10"/>
      <c r="AA51" s="10"/>
      <c r="AB51" s="10"/>
      <c r="AC51" s="10"/>
      <c r="AD51" s="11"/>
      <c r="AF51" s="9"/>
      <c r="AM51" s="28"/>
      <c r="AN51" s="28"/>
      <c r="AO51" s="28"/>
      <c r="AP51" s="33"/>
      <c r="AQ51" s="16"/>
    </row>
    <row r="52" spans="1:43" ht="15.75" customHeight="1" x14ac:dyDescent="0.25">
      <c r="A52" s="10"/>
      <c r="I52" s="8"/>
      <c r="J52" s="8"/>
      <c r="K52" s="8"/>
      <c r="L52" s="11"/>
      <c r="M52" s="11"/>
      <c r="N52" s="11"/>
      <c r="O52" s="11"/>
      <c r="P52" s="11"/>
      <c r="Q52" s="11"/>
      <c r="R52" s="11"/>
      <c r="S52" s="11"/>
      <c r="T52" s="18"/>
      <c r="U52" s="18"/>
      <c r="V52" s="11"/>
      <c r="W52" s="11"/>
      <c r="Z52" s="10"/>
      <c r="AA52" s="10"/>
      <c r="AB52" s="10"/>
      <c r="AC52" s="10"/>
      <c r="AD52" s="11"/>
      <c r="AF52" s="9"/>
      <c r="AM52" s="28"/>
      <c r="AN52" s="28"/>
      <c r="AO52" s="28"/>
      <c r="AP52" s="33"/>
      <c r="AQ52" s="16"/>
    </row>
    <row r="53" spans="1:43" ht="15.75" customHeight="1" x14ac:dyDescent="0.25">
      <c r="A53" s="10"/>
      <c r="I53" s="8"/>
      <c r="J53" s="8"/>
      <c r="K53" s="8"/>
      <c r="L53" s="11"/>
      <c r="M53" s="11"/>
      <c r="N53" s="11"/>
      <c r="O53" s="11"/>
      <c r="P53" s="11"/>
      <c r="Q53" s="11"/>
      <c r="R53" s="11"/>
      <c r="S53" s="11"/>
      <c r="T53" s="18"/>
      <c r="U53" s="18"/>
      <c r="V53" s="11"/>
      <c r="W53" s="11"/>
      <c r="Y53" s="10"/>
      <c r="Z53" s="10"/>
      <c r="AA53" s="10"/>
      <c r="AB53" s="10"/>
      <c r="AC53" s="10"/>
      <c r="AD53" s="11"/>
      <c r="AE53" s="10"/>
      <c r="AF53" s="9"/>
      <c r="AG53" s="11"/>
      <c r="AH53" s="10"/>
      <c r="AM53" s="28"/>
      <c r="AN53" s="28"/>
      <c r="AO53" s="28"/>
      <c r="AP53" s="33"/>
      <c r="AQ53" s="16"/>
    </row>
    <row r="54" spans="1:43" ht="15.75" customHeight="1" x14ac:dyDescent="0.25">
      <c r="A54" s="10"/>
      <c r="I54" s="8"/>
      <c r="J54" s="8"/>
      <c r="K54" s="8"/>
      <c r="L54" s="11"/>
      <c r="M54" s="11"/>
      <c r="N54" s="11"/>
      <c r="O54" s="11"/>
      <c r="P54" s="11"/>
      <c r="Q54" s="11"/>
      <c r="R54" s="11"/>
      <c r="S54" s="11"/>
      <c r="T54" s="18"/>
      <c r="U54" s="18"/>
      <c r="V54" s="11"/>
      <c r="W54" s="11"/>
      <c r="Y54" s="10"/>
      <c r="Z54" s="10"/>
      <c r="AA54" s="10"/>
      <c r="AB54" s="10"/>
      <c r="AC54" s="10"/>
      <c r="AD54" s="11"/>
      <c r="AE54" s="10"/>
      <c r="AF54" s="9"/>
      <c r="AG54" s="11"/>
      <c r="AH54" s="10"/>
      <c r="AM54" s="28"/>
      <c r="AN54" s="28"/>
      <c r="AO54" s="28"/>
      <c r="AP54" s="33"/>
      <c r="AQ54" s="16"/>
    </row>
    <row r="55" spans="1:43" ht="15.75" customHeight="1" x14ac:dyDescent="0.25">
      <c r="A55" s="10"/>
      <c r="I55" s="13"/>
      <c r="J55" s="13"/>
      <c r="K55" s="8"/>
      <c r="L55" s="11"/>
      <c r="M55" s="11"/>
      <c r="N55" s="11"/>
      <c r="O55" s="11"/>
      <c r="P55" s="11"/>
      <c r="Q55" s="11"/>
      <c r="R55" s="11"/>
      <c r="S55" s="11"/>
      <c r="T55" s="18"/>
      <c r="U55" s="18"/>
      <c r="V55" s="11"/>
      <c r="W55" s="11"/>
      <c r="X55" s="12"/>
      <c r="Y55" s="10"/>
      <c r="Z55" s="10"/>
      <c r="AA55" s="10"/>
      <c r="AB55" s="11"/>
      <c r="AC55" s="10"/>
      <c r="AD55" s="11"/>
      <c r="AE55" s="10"/>
      <c r="AF55" s="9"/>
      <c r="AG55" s="9"/>
      <c r="AH55" s="10"/>
      <c r="AM55" s="28"/>
      <c r="AN55" s="28"/>
      <c r="AO55" s="28"/>
      <c r="AP55" s="33"/>
      <c r="AQ55" s="16"/>
    </row>
    <row r="56" spans="1:43" ht="15.75" customHeight="1" x14ac:dyDescent="0.25">
      <c r="A56" s="10"/>
      <c r="I56" s="8"/>
      <c r="J56" s="8"/>
      <c r="K56" s="8"/>
      <c r="L56" s="11"/>
      <c r="M56" s="11"/>
      <c r="N56" s="11"/>
      <c r="O56" s="11"/>
      <c r="P56" s="11"/>
      <c r="Q56" s="11"/>
      <c r="R56" s="11"/>
      <c r="S56" s="11"/>
      <c r="T56" s="18"/>
      <c r="U56" s="18"/>
      <c r="V56" s="11"/>
      <c r="W56" s="11"/>
      <c r="X56" s="12"/>
      <c r="Y56" s="10"/>
      <c r="Z56" s="11"/>
      <c r="AA56" s="11"/>
      <c r="AB56" s="11"/>
      <c r="AC56" s="10"/>
      <c r="AD56" s="11"/>
      <c r="AE56" s="10"/>
      <c r="AF56" s="9"/>
      <c r="AG56" s="10"/>
      <c r="AH56" s="10"/>
      <c r="AM56" s="28"/>
      <c r="AN56" s="28"/>
      <c r="AO56" s="28"/>
      <c r="AP56" s="33"/>
      <c r="AQ56" s="16"/>
    </row>
    <row r="57" spans="1:43" ht="15.75" customHeight="1" x14ac:dyDescent="0.25">
      <c r="A57" s="10"/>
      <c r="I57" s="8"/>
      <c r="J57" s="8"/>
      <c r="K57" s="8"/>
      <c r="L57" s="11"/>
      <c r="M57" s="11"/>
      <c r="N57" s="11"/>
      <c r="O57" s="11"/>
      <c r="P57" s="11"/>
      <c r="Q57" s="11"/>
      <c r="R57" s="11"/>
      <c r="S57" s="11"/>
      <c r="T57" s="18"/>
      <c r="U57" s="18"/>
      <c r="V57" s="11"/>
      <c r="W57" s="11"/>
      <c r="X57" s="12"/>
      <c r="Y57" s="10"/>
      <c r="Z57" s="11"/>
      <c r="AA57" s="11"/>
      <c r="AB57" s="11"/>
      <c r="AC57" s="10"/>
      <c r="AD57" s="11"/>
      <c r="AE57" s="10"/>
      <c r="AF57" s="9"/>
      <c r="AG57" s="10"/>
      <c r="AH57" s="10"/>
      <c r="AM57" s="28"/>
      <c r="AN57" s="28"/>
      <c r="AO57" s="28"/>
      <c r="AP57" s="33"/>
      <c r="AQ57" s="16"/>
    </row>
    <row r="58" spans="1:43" ht="15.75" customHeight="1" x14ac:dyDescent="0.25">
      <c r="A58" s="10"/>
      <c r="I58" s="8"/>
      <c r="J58" s="8"/>
      <c r="K58" s="8"/>
      <c r="L58" s="11"/>
      <c r="M58" s="11"/>
      <c r="N58" s="11"/>
      <c r="O58" s="11"/>
      <c r="P58" s="11"/>
      <c r="Q58" s="11"/>
      <c r="R58" s="11"/>
      <c r="S58" s="11"/>
      <c r="T58" s="18"/>
      <c r="U58" s="18"/>
      <c r="V58" s="11"/>
      <c r="W58" s="11"/>
      <c r="X58" s="12"/>
      <c r="Y58" s="10"/>
      <c r="Z58" s="11"/>
      <c r="AA58" s="11"/>
      <c r="AB58" s="11"/>
      <c r="AC58" s="10"/>
      <c r="AD58" s="11"/>
      <c r="AE58" s="10"/>
      <c r="AF58" s="9"/>
      <c r="AG58" s="11"/>
      <c r="AH58" s="10"/>
      <c r="AM58" s="28"/>
      <c r="AN58" s="28"/>
      <c r="AO58" s="28"/>
      <c r="AP58" s="33"/>
      <c r="AQ58" s="16"/>
    </row>
    <row r="59" spans="1:43" ht="15.75" customHeight="1" x14ac:dyDescent="0.25">
      <c r="A59" s="10"/>
      <c r="I59" s="8"/>
      <c r="J59" s="8"/>
      <c r="K59" s="8"/>
      <c r="L59" s="11"/>
      <c r="M59" s="11"/>
      <c r="N59" s="11"/>
      <c r="O59" s="11"/>
      <c r="P59" s="11"/>
      <c r="Q59" s="11"/>
      <c r="R59" s="11"/>
      <c r="S59" s="11"/>
      <c r="T59" s="14"/>
      <c r="U59" s="14"/>
      <c r="V59" s="11"/>
      <c r="W59" s="11"/>
      <c r="X59" s="12"/>
      <c r="Y59" s="10"/>
      <c r="Z59" s="11"/>
      <c r="AA59" s="11"/>
      <c r="AB59" s="11"/>
      <c r="AC59" s="10"/>
      <c r="AD59" s="11"/>
      <c r="AE59" s="10"/>
      <c r="AF59" s="10"/>
      <c r="AG59" s="10"/>
      <c r="AM59" s="28"/>
      <c r="AN59" s="28"/>
      <c r="AO59" s="28"/>
      <c r="AP59" s="33"/>
      <c r="AQ59" s="16"/>
    </row>
    <row r="60" spans="1:43" ht="15.75" customHeight="1" x14ac:dyDescent="0.25">
      <c r="A60" s="10"/>
      <c r="I60" s="8"/>
      <c r="J60" s="8"/>
      <c r="K60" s="8"/>
      <c r="L60" s="11"/>
      <c r="M60" s="11"/>
      <c r="N60" s="11"/>
      <c r="O60" s="11"/>
      <c r="P60" s="11"/>
      <c r="Q60" s="11"/>
      <c r="R60" s="11"/>
      <c r="S60" s="11"/>
      <c r="T60" s="18"/>
      <c r="U60" s="18"/>
      <c r="V60" s="11"/>
      <c r="W60" s="11"/>
      <c r="X60" s="12"/>
      <c r="Y60" s="10"/>
      <c r="Z60" s="11"/>
      <c r="AA60" s="11"/>
      <c r="AB60" s="11"/>
      <c r="AC60" s="10"/>
      <c r="AD60" s="11"/>
      <c r="AE60" s="10"/>
      <c r="AF60" s="10"/>
      <c r="AG60" s="10"/>
      <c r="AM60" s="28"/>
      <c r="AN60" s="28"/>
      <c r="AO60" s="28"/>
      <c r="AP60" s="33"/>
      <c r="AQ60" s="16"/>
    </row>
    <row r="61" spans="1:43" ht="15.75" customHeight="1" x14ac:dyDescent="0.25">
      <c r="A61" s="10"/>
      <c r="I61" s="8"/>
      <c r="J61" s="8"/>
      <c r="K61" s="8"/>
      <c r="L61" s="11"/>
      <c r="M61" s="11"/>
      <c r="N61" s="11"/>
      <c r="O61" s="11"/>
      <c r="P61" s="11"/>
      <c r="Q61" s="11"/>
      <c r="R61" s="11"/>
      <c r="S61" s="11"/>
      <c r="T61" s="18"/>
      <c r="U61" s="18"/>
      <c r="V61" s="11"/>
      <c r="W61" s="11"/>
      <c r="X61" s="12"/>
      <c r="Y61" s="10"/>
      <c r="Z61" s="11"/>
      <c r="AA61" s="11"/>
      <c r="AB61" s="11"/>
      <c r="AC61" s="10"/>
      <c r="AD61" s="11"/>
      <c r="AE61" s="11"/>
      <c r="AF61" s="9"/>
      <c r="AG61" s="11"/>
      <c r="AH61" s="10"/>
      <c r="AM61" s="28"/>
      <c r="AN61" s="28"/>
      <c r="AO61" s="28"/>
      <c r="AP61" s="33"/>
      <c r="AQ61" s="16"/>
    </row>
    <row r="62" spans="1:43" ht="15.75" customHeight="1" x14ac:dyDescent="0.25">
      <c r="A62" s="10"/>
      <c r="I62" s="8"/>
      <c r="J62" s="8"/>
      <c r="K62" s="8"/>
      <c r="L62" s="11"/>
      <c r="M62" s="11"/>
      <c r="N62" s="11"/>
      <c r="O62" s="11"/>
      <c r="P62" s="11"/>
      <c r="Q62" s="11"/>
      <c r="R62" s="11"/>
      <c r="S62" s="11"/>
      <c r="T62" s="18"/>
      <c r="U62" s="18"/>
      <c r="V62" s="11"/>
      <c r="W62" s="11"/>
      <c r="X62" s="12"/>
      <c r="Y62" s="10"/>
      <c r="Z62" s="11"/>
      <c r="AA62" s="11"/>
      <c r="AB62" s="11"/>
      <c r="AC62" s="10"/>
      <c r="AD62" s="11"/>
      <c r="AF62" s="10"/>
      <c r="AG62" s="11"/>
      <c r="AH62" s="10"/>
      <c r="AM62" s="28"/>
      <c r="AN62" s="28"/>
      <c r="AO62" s="28"/>
      <c r="AP62" s="33"/>
      <c r="AQ62" s="16"/>
    </row>
    <row r="63" spans="1:43" ht="15.75" customHeight="1" x14ac:dyDescent="0.25">
      <c r="A63" s="10"/>
      <c r="I63" s="8"/>
      <c r="J63" s="8"/>
      <c r="K63" s="8"/>
      <c r="L63" s="11"/>
      <c r="M63" s="11"/>
      <c r="N63" s="11"/>
      <c r="O63" s="11"/>
      <c r="P63" s="11"/>
      <c r="Q63" s="11"/>
      <c r="R63" s="11"/>
      <c r="S63" s="11"/>
      <c r="T63" s="18"/>
      <c r="U63" s="18"/>
      <c r="V63" s="11"/>
      <c r="W63" s="11"/>
      <c r="X63" s="12"/>
      <c r="Y63" s="10"/>
      <c r="Z63" s="11"/>
      <c r="AA63" s="11"/>
      <c r="AB63" s="11"/>
      <c r="AC63" s="10"/>
      <c r="AD63" s="11"/>
      <c r="AF63" s="10"/>
      <c r="AG63" s="10"/>
      <c r="AM63" s="28"/>
      <c r="AN63" s="28"/>
      <c r="AO63" s="28"/>
      <c r="AP63" s="33"/>
      <c r="AQ63" s="16"/>
    </row>
    <row r="64" spans="1:43" ht="15.75" customHeight="1" x14ac:dyDescent="0.25">
      <c r="A64" s="10"/>
      <c r="I64" s="8"/>
      <c r="J64" s="8"/>
      <c r="K64" s="8"/>
      <c r="L64" s="11"/>
      <c r="M64" s="11"/>
      <c r="N64" s="11"/>
      <c r="O64" s="11"/>
      <c r="P64" s="11"/>
      <c r="Q64" s="11"/>
      <c r="R64" s="11"/>
      <c r="S64" s="11"/>
      <c r="T64" s="18"/>
      <c r="U64" s="18"/>
      <c r="V64" s="11"/>
      <c r="W64" s="11"/>
      <c r="X64" s="12"/>
      <c r="Y64" s="10"/>
      <c r="Z64" s="11"/>
      <c r="AA64" s="11"/>
      <c r="AB64" s="11"/>
      <c r="AC64" s="10"/>
      <c r="AD64" s="11"/>
      <c r="AF64" s="10"/>
      <c r="AG64" s="10"/>
      <c r="AM64" s="28"/>
      <c r="AN64" s="28"/>
      <c r="AO64" s="28"/>
      <c r="AP64" s="33"/>
      <c r="AQ64" s="16"/>
    </row>
    <row r="65" spans="1:43" ht="15.75" customHeight="1" x14ac:dyDescent="0.25">
      <c r="A65" s="10"/>
      <c r="I65" s="8"/>
      <c r="J65" s="8"/>
      <c r="K65" s="8"/>
      <c r="L65" s="11"/>
      <c r="M65" s="11"/>
      <c r="N65" s="11"/>
      <c r="O65" s="11"/>
      <c r="P65" s="11"/>
      <c r="Q65" s="11"/>
      <c r="R65" s="11"/>
      <c r="S65" s="11"/>
      <c r="T65" s="18"/>
      <c r="U65" s="18"/>
      <c r="V65" s="11"/>
      <c r="W65" s="11"/>
      <c r="X65" s="12"/>
      <c r="Y65" s="10"/>
      <c r="Z65" s="11"/>
      <c r="AA65" s="11"/>
      <c r="AB65" s="11"/>
      <c r="AC65" s="10"/>
      <c r="AD65" s="11"/>
      <c r="AF65" s="10"/>
      <c r="AG65" s="10"/>
      <c r="AM65" s="28"/>
      <c r="AN65" s="28"/>
      <c r="AO65" s="28"/>
      <c r="AP65" s="33"/>
      <c r="AQ65" s="16"/>
    </row>
    <row r="66" spans="1:43" ht="15.75" customHeight="1" x14ac:dyDescent="0.25">
      <c r="A66" s="10"/>
      <c r="I66" s="8"/>
      <c r="J66" s="8"/>
      <c r="K66" s="8"/>
      <c r="L66" s="11"/>
      <c r="M66" s="11"/>
      <c r="N66" s="11"/>
      <c r="O66" s="11"/>
      <c r="P66" s="11"/>
      <c r="Q66" s="11"/>
      <c r="R66" s="11"/>
      <c r="S66" s="11"/>
      <c r="T66" s="18"/>
      <c r="U66" s="18"/>
      <c r="V66" s="11"/>
      <c r="W66" s="11"/>
      <c r="X66" s="12"/>
      <c r="Y66" s="10"/>
      <c r="Z66" s="11"/>
      <c r="AA66" s="11"/>
      <c r="AB66" s="11"/>
      <c r="AC66" s="11"/>
      <c r="AD66" s="11"/>
      <c r="AF66" s="9"/>
      <c r="AG66" s="11"/>
      <c r="AH66" s="10"/>
      <c r="AM66" s="28"/>
      <c r="AN66" s="28"/>
      <c r="AO66" s="28"/>
      <c r="AP66" s="33"/>
      <c r="AQ66" s="16"/>
    </row>
    <row r="67" spans="1:43" ht="15.75" customHeight="1" x14ac:dyDescent="0.25">
      <c r="A67" s="10"/>
      <c r="I67" s="8"/>
      <c r="J67" s="8"/>
      <c r="K67" s="8"/>
      <c r="L67" s="11"/>
      <c r="M67" s="11"/>
      <c r="N67" s="11"/>
      <c r="O67" s="11"/>
      <c r="P67" s="11"/>
      <c r="Q67" s="11"/>
      <c r="R67" s="11"/>
      <c r="S67" s="11"/>
      <c r="T67" s="14"/>
      <c r="U67" s="14"/>
      <c r="V67" s="11"/>
      <c r="W67" s="11"/>
      <c r="X67" s="12"/>
      <c r="Y67" s="10"/>
      <c r="Z67" s="11"/>
      <c r="AA67" s="11"/>
      <c r="AB67" s="11"/>
      <c r="AC67" s="11"/>
      <c r="AD67" s="11"/>
      <c r="AF67" s="10"/>
      <c r="AG67" s="11"/>
      <c r="AM67" s="28"/>
      <c r="AN67" s="28"/>
      <c r="AO67" s="28"/>
      <c r="AP67" s="33"/>
      <c r="AQ67" s="16"/>
    </row>
    <row r="68" spans="1:43" ht="15.75" customHeight="1" x14ac:dyDescent="0.25">
      <c r="A68" s="10"/>
      <c r="I68" s="8"/>
      <c r="J68" s="8"/>
      <c r="K68" s="8"/>
      <c r="L68" s="11"/>
      <c r="M68" s="11"/>
      <c r="N68" s="11"/>
      <c r="O68" s="11"/>
      <c r="P68" s="11"/>
      <c r="Q68" s="11"/>
      <c r="R68" s="11"/>
      <c r="S68" s="11"/>
      <c r="T68" s="14"/>
      <c r="U68" s="14"/>
      <c r="V68" s="11"/>
      <c r="W68" s="11"/>
      <c r="X68" s="12"/>
      <c r="Y68" s="10"/>
      <c r="Z68" s="11"/>
      <c r="AA68" s="11"/>
      <c r="AB68" s="11"/>
      <c r="AC68" s="11"/>
      <c r="AD68" s="11"/>
      <c r="AF68" s="10"/>
      <c r="AG68" s="11"/>
      <c r="AH68" s="10"/>
      <c r="AM68" s="28"/>
      <c r="AN68" s="28"/>
      <c r="AO68" s="28"/>
      <c r="AP68" s="33"/>
      <c r="AQ68" s="16"/>
    </row>
    <row r="69" spans="1:43" ht="15.75" customHeight="1" x14ac:dyDescent="0.25">
      <c r="A69" s="10"/>
      <c r="I69" s="8"/>
      <c r="J69" s="8"/>
      <c r="K69" s="8"/>
      <c r="L69" s="11"/>
      <c r="M69" s="11"/>
      <c r="N69" s="11"/>
      <c r="O69" s="11"/>
      <c r="P69" s="11"/>
      <c r="Q69" s="11"/>
      <c r="R69" s="11"/>
      <c r="S69" s="11"/>
      <c r="T69" s="14"/>
      <c r="U69" s="14"/>
      <c r="V69" s="11"/>
      <c r="W69" s="11"/>
      <c r="X69" s="11"/>
      <c r="Y69" s="10"/>
      <c r="Z69" s="10"/>
      <c r="AA69" s="10"/>
      <c r="AB69" s="10"/>
      <c r="AC69" s="10"/>
      <c r="AD69" s="11"/>
      <c r="AF69" s="9"/>
      <c r="AG69" s="11"/>
      <c r="AH69" s="10"/>
      <c r="AM69" s="28"/>
      <c r="AN69" s="28"/>
      <c r="AO69" s="28"/>
      <c r="AP69" s="33"/>
      <c r="AQ69" s="16"/>
    </row>
    <row r="70" spans="1:43" ht="15.75" customHeight="1" x14ac:dyDescent="0.25">
      <c r="A70" s="10"/>
      <c r="I70" s="8"/>
      <c r="J70" s="8"/>
      <c r="K70" s="8"/>
      <c r="L70" s="11"/>
      <c r="M70" s="11"/>
      <c r="N70" s="11"/>
      <c r="O70" s="11"/>
      <c r="P70" s="11"/>
      <c r="Q70" s="11"/>
      <c r="R70" s="11"/>
      <c r="S70" s="11"/>
      <c r="T70" s="14"/>
      <c r="U70" s="14"/>
      <c r="V70" s="11"/>
      <c r="W70" s="11"/>
      <c r="X70" s="12"/>
      <c r="Y70" s="10"/>
      <c r="Z70" s="10"/>
      <c r="AA70" s="10"/>
      <c r="AB70" s="10"/>
      <c r="AC70" s="10"/>
      <c r="AD70" s="11"/>
      <c r="AE70" s="11"/>
      <c r="AF70" s="9"/>
      <c r="AG70" s="11"/>
      <c r="AH70" s="10"/>
      <c r="AM70" s="28"/>
      <c r="AN70" s="28"/>
      <c r="AO70" s="28"/>
      <c r="AP70" s="33"/>
      <c r="AQ70" s="16"/>
    </row>
    <row r="71" spans="1:43" ht="15.75" customHeight="1" x14ac:dyDescent="0.25">
      <c r="A71" s="10"/>
      <c r="I71" s="8"/>
      <c r="J71" s="8"/>
      <c r="K71" s="8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2"/>
      <c r="Y71" s="10"/>
      <c r="Z71" s="11"/>
      <c r="AA71" s="11"/>
      <c r="AB71" s="11"/>
      <c r="AC71" s="10"/>
      <c r="AD71" s="11"/>
      <c r="AF71" s="10"/>
      <c r="AG71" s="10"/>
      <c r="AH71" s="10"/>
      <c r="AM71" s="28"/>
      <c r="AN71" s="28"/>
      <c r="AO71" s="28"/>
      <c r="AP71" s="33"/>
      <c r="AQ71" s="16"/>
    </row>
    <row r="72" spans="1:43" ht="15.75" customHeight="1" x14ac:dyDescent="0.25">
      <c r="A72" s="10"/>
      <c r="I72" s="8"/>
      <c r="J72" s="8"/>
      <c r="K72" s="8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2"/>
      <c r="Y72" s="10"/>
      <c r="Z72" s="11"/>
      <c r="AA72" s="11"/>
      <c r="AB72" s="11"/>
      <c r="AC72" s="10"/>
      <c r="AD72" s="11"/>
      <c r="AF72" s="9"/>
      <c r="AG72" s="10"/>
      <c r="AH72" s="10"/>
      <c r="AM72" s="28"/>
      <c r="AN72" s="28"/>
      <c r="AO72" s="28"/>
      <c r="AP72" s="33"/>
      <c r="AQ72" s="16"/>
    </row>
    <row r="73" spans="1:43" x14ac:dyDescent="0.25">
      <c r="A73" s="10"/>
      <c r="I73" s="8"/>
      <c r="J73" s="8"/>
      <c r="K73" s="8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2"/>
      <c r="Y73" s="10"/>
      <c r="Z73" s="10"/>
      <c r="AA73" s="10"/>
      <c r="AB73" s="10"/>
      <c r="AC73" s="10"/>
      <c r="AD73" s="11"/>
      <c r="AF73" s="9"/>
      <c r="AG73" s="11"/>
      <c r="AH73" s="10"/>
      <c r="AM73" s="28"/>
      <c r="AN73" s="28"/>
      <c r="AO73" s="28"/>
      <c r="AP73" s="33"/>
      <c r="AQ73" s="16"/>
    </row>
    <row r="74" spans="1:43" ht="15.75" customHeight="1" x14ac:dyDescent="0.25">
      <c r="A74" s="10"/>
      <c r="I74" s="8"/>
      <c r="J74" s="8"/>
      <c r="K74" s="8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2"/>
      <c r="Y74" s="10"/>
      <c r="Z74" s="10"/>
      <c r="AA74" s="10"/>
      <c r="AB74" s="10"/>
      <c r="AC74" s="10"/>
      <c r="AD74" s="11"/>
      <c r="AF74" s="9"/>
      <c r="AG74" s="11"/>
      <c r="AH74" s="10"/>
      <c r="AM74" s="28"/>
      <c r="AN74" s="30"/>
      <c r="AO74" s="28"/>
      <c r="AP74" s="33"/>
      <c r="AQ74" s="16"/>
    </row>
    <row r="75" spans="1:43" ht="15.75" customHeight="1" x14ac:dyDescent="0.25">
      <c r="A75" s="10"/>
      <c r="I75" s="8"/>
      <c r="J75" s="8"/>
      <c r="K75" s="8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2"/>
      <c r="Y75" s="10"/>
      <c r="Z75" s="11"/>
      <c r="AA75" s="11"/>
      <c r="AB75" s="11"/>
      <c r="AC75" s="10"/>
      <c r="AD75" s="11"/>
      <c r="AF75" s="9"/>
      <c r="AG75" s="10"/>
      <c r="AM75" s="28"/>
      <c r="AN75" s="30"/>
      <c r="AO75" s="28"/>
      <c r="AP75" s="33"/>
      <c r="AQ75" s="16"/>
    </row>
    <row r="76" spans="1:43" ht="15.75" customHeight="1" x14ac:dyDescent="0.25">
      <c r="A76" s="10"/>
      <c r="I76" s="8"/>
      <c r="J76" s="8"/>
      <c r="K76" s="8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2"/>
      <c r="Y76" s="10"/>
      <c r="Z76" s="11"/>
      <c r="AA76" s="11"/>
      <c r="AB76" s="11"/>
      <c r="AC76" s="10"/>
      <c r="AD76" s="11"/>
      <c r="AF76" s="10"/>
      <c r="AG76" s="10"/>
      <c r="AM76" s="28"/>
      <c r="AN76" s="28"/>
      <c r="AO76" s="28"/>
      <c r="AP76" s="33"/>
      <c r="AQ76" s="16"/>
    </row>
    <row r="77" spans="1:43" ht="15.75" customHeight="1" x14ac:dyDescent="0.25">
      <c r="A77" s="10"/>
      <c r="I77" s="8"/>
      <c r="J77" s="8"/>
      <c r="K77" s="8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2"/>
      <c r="Y77" s="10"/>
      <c r="Z77" s="11"/>
      <c r="AA77" s="11"/>
      <c r="AB77" s="11"/>
      <c r="AC77" s="10"/>
      <c r="AD77" s="11"/>
      <c r="AF77" s="9"/>
      <c r="AG77" s="10"/>
      <c r="AM77" s="28"/>
      <c r="AN77" s="30"/>
      <c r="AO77" s="28"/>
      <c r="AP77" s="33"/>
      <c r="AQ77" s="16"/>
    </row>
    <row r="78" spans="1:43" ht="15.75" customHeight="1" x14ac:dyDescent="0.25">
      <c r="A78" s="10"/>
      <c r="I78" s="8"/>
      <c r="J78" s="8"/>
      <c r="K78" s="8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2"/>
      <c r="Y78" s="10"/>
      <c r="Z78" s="11"/>
      <c r="AA78" s="11"/>
      <c r="AB78" s="11"/>
      <c r="AC78" s="10"/>
      <c r="AD78" s="11"/>
      <c r="AF78" s="9"/>
      <c r="AG78" s="10"/>
      <c r="AM78" s="28"/>
      <c r="AN78" s="28"/>
      <c r="AO78" s="28"/>
      <c r="AP78" s="33"/>
      <c r="AQ78" s="16"/>
    </row>
    <row r="79" spans="1:43" ht="15.75" customHeight="1" x14ac:dyDescent="0.25">
      <c r="A79" s="10"/>
      <c r="I79" s="8"/>
      <c r="J79" s="8"/>
      <c r="K79" s="8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2"/>
      <c r="Y79" s="10"/>
      <c r="Z79" s="11"/>
      <c r="AA79" s="11"/>
      <c r="AB79" s="11"/>
      <c r="AC79" s="10"/>
      <c r="AD79" s="11"/>
      <c r="AF79" s="10"/>
      <c r="AG79" s="10"/>
      <c r="AM79" s="28"/>
      <c r="AN79" s="28"/>
      <c r="AO79" s="28"/>
      <c r="AP79" s="33"/>
      <c r="AQ79" s="16"/>
    </row>
    <row r="80" spans="1:43" ht="15.75" customHeight="1" x14ac:dyDescent="0.25">
      <c r="A80" s="10"/>
      <c r="I80" s="8"/>
      <c r="J80" s="8"/>
      <c r="K80" s="8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2"/>
      <c r="Y80" s="10"/>
      <c r="Z80" s="11"/>
      <c r="AA80" s="11"/>
      <c r="AB80" s="11"/>
      <c r="AC80" s="10"/>
      <c r="AD80" s="11"/>
      <c r="AF80" s="9"/>
      <c r="AG80" s="10"/>
      <c r="AM80" s="28"/>
      <c r="AN80" s="28"/>
      <c r="AO80" s="28"/>
      <c r="AP80" s="33"/>
      <c r="AQ80" s="16"/>
    </row>
    <row r="81" spans="1:43" ht="15.75" customHeight="1" x14ac:dyDescent="0.25">
      <c r="A81" s="10"/>
      <c r="I81" s="8"/>
      <c r="J81" s="8"/>
      <c r="K81" s="8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2"/>
      <c r="Y81" s="10"/>
      <c r="Z81" s="11"/>
      <c r="AA81" s="11"/>
      <c r="AB81" s="11"/>
      <c r="AC81" s="10"/>
      <c r="AD81" s="11"/>
      <c r="AF81" s="9"/>
      <c r="AG81" s="10"/>
      <c r="AM81" s="28"/>
      <c r="AN81" s="28"/>
      <c r="AO81" s="28"/>
      <c r="AP81" s="33"/>
      <c r="AQ81" s="16"/>
    </row>
    <row r="82" spans="1:43" ht="15.75" customHeight="1" x14ac:dyDescent="0.25">
      <c r="A82" s="10"/>
      <c r="I82" s="8"/>
      <c r="J82" s="8"/>
      <c r="K82" s="8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2"/>
      <c r="Y82" s="10"/>
      <c r="Z82" s="11"/>
      <c r="AA82" s="11"/>
      <c r="AB82" s="11"/>
      <c r="AC82" s="10"/>
      <c r="AD82" s="11"/>
      <c r="AF82" s="10"/>
      <c r="AG82" s="10"/>
      <c r="AM82" s="28"/>
      <c r="AN82" s="28"/>
      <c r="AO82" s="28"/>
      <c r="AP82" s="33"/>
      <c r="AQ82" s="16"/>
    </row>
    <row r="83" spans="1:43" ht="15.75" customHeight="1" x14ac:dyDescent="0.25">
      <c r="A83" s="10"/>
      <c r="I83" s="8"/>
      <c r="J83" s="8"/>
      <c r="K83" s="8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2"/>
      <c r="Y83" s="10"/>
      <c r="Z83" s="11"/>
      <c r="AA83" s="11"/>
      <c r="AB83" s="11"/>
      <c r="AC83" s="10"/>
      <c r="AD83" s="11"/>
      <c r="AF83" s="9"/>
      <c r="AG83" s="10"/>
      <c r="AM83" s="28"/>
      <c r="AN83" s="28"/>
      <c r="AO83" s="28"/>
      <c r="AP83" s="33"/>
      <c r="AQ83" s="16"/>
    </row>
    <row r="84" spans="1:43" ht="15.75" customHeight="1" x14ac:dyDescent="0.25">
      <c r="A84" s="10"/>
      <c r="I84" s="8"/>
      <c r="J84" s="8"/>
      <c r="K84" s="8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2"/>
      <c r="Y84" s="10"/>
      <c r="Z84" s="11"/>
      <c r="AA84" s="11"/>
      <c r="AB84" s="11"/>
      <c r="AC84" s="10"/>
      <c r="AD84" s="11"/>
      <c r="AF84" s="9"/>
      <c r="AG84" s="10"/>
      <c r="AM84" s="28"/>
      <c r="AN84" s="28"/>
      <c r="AO84" s="28"/>
      <c r="AP84" s="33"/>
      <c r="AQ84" s="16"/>
    </row>
    <row r="85" spans="1:43" ht="15.75" customHeight="1" x14ac:dyDescent="0.25">
      <c r="A85" s="10"/>
      <c r="I85" s="8"/>
      <c r="J85" s="8"/>
      <c r="K85" s="8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2"/>
      <c r="Y85" s="10"/>
      <c r="Z85" s="11"/>
      <c r="AA85" s="11"/>
      <c r="AB85" s="11"/>
      <c r="AC85" s="10"/>
      <c r="AD85" s="11"/>
      <c r="AF85" s="10"/>
      <c r="AG85" s="10"/>
      <c r="AM85" s="28"/>
      <c r="AN85" s="28"/>
      <c r="AO85" s="28"/>
      <c r="AP85" s="33"/>
      <c r="AQ85" s="16"/>
    </row>
    <row r="86" spans="1:43" ht="15.75" customHeight="1" x14ac:dyDescent="0.25">
      <c r="A86" s="10"/>
      <c r="I86" s="8"/>
      <c r="J86" s="8"/>
      <c r="K86" s="8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0"/>
      <c r="Z86" s="10"/>
      <c r="AA86" s="10"/>
      <c r="AB86" s="10"/>
      <c r="AC86" s="10"/>
      <c r="AD86" s="11"/>
      <c r="AF86" s="9"/>
      <c r="AG86" s="10"/>
      <c r="AM86" s="28"/>
      <c r="AN86" s="28"/>
      <c r="AO86" s="28"/>
      <c r="AP86" s="33"/>
      <c r="AQ86" s="16"/>
    </row>
    <row r="87" spans="1:43" ht="15.75" customHeight="1" x14ac:dyDescent="0.25">
      <c r="A87" s="10"/>
      <c r="I87" s="8"/>
      <c r="J87" s="8"/>
      <c r="K87" s="8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2"/>
      <c r="Y87" s="10"/>
      <c r="Z87" s="11"/>
      <c r="AA87" s="11"/>
      <c r="AB87" s="11"/>
      <c r="AC87" s="10"/>
      <c r="AD87" s="11"/>
      <c r="AF87" s="9"/>
      <c r="AG87" s="10"/>
      <c r="AM87" s="28"/>
      <c r="AN87" s="28"/>
      <c r="AO87" s="28"/>
      <c r="AP87" s="33"/>
      <c r="AQ87" s="16"/>
    </row>
    <row r="88" spans="1:43" ht="15.75" customHeight="1" x14ac:dyDescent="0.25">
      <c r="A88" s="10"/>
      <c r="I88" s="8"/>
      <c r="J88" s="8"/>
      <c r="K88" s="8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2"/>
      <c r="Y88" s="10"/>
      <c r="Z88" s="11"/>
      <c r="AA88" s="11"/>
      <c r="AB88" s="11"/>
      <c r="AC88" s="10"/>
      <c r="AD88" s="11"/>
      <c r="AF88" s="10"/>
      <c r="AG88" s="10"/>
      <c r="AM88" s="28"/>
      <c r="AN88" s="28"/>
      <c r="AO88" s="28"/>
      <c r="AP88" s="33"/>
      <c r="AQ88" s="16"/>
    </row>
    <row r="89" spans="1:43" ht="15.75" customHeight="1" x14ac:dyDescent="0.25">
      <c r="A89" s="10"/>
      <c r="I89" s="8"/>
      <c r="J89" s="8"/>
      <c r="K89" s="8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0"/>
      <c r="Z89" s="11"/>
      <c r="AA89" s="11"/>
      <c r="AB89" s="11"/>
      <c r="AC89" s="10"/>
      <c r="AD89" s="11"/>
      <c r="AF89" s="9"/>
      <c r="AG89" s="10"/>
      <c r="AM89" s="28"/>
      <c r="AN89" s="28"/>
      <c r="AO89" s="28"/>
      <c r="AP89" s="33"/>
      <c r="AQ89" s="16"/>
    </row>
    <row r="90" spans="1:43" ht="15.75" customHeight="1" x14ac:dyDescent="0.25">
      <c r="A90" s="10"/>
      <c r="I90" s="8"/>
      <c r="J90" s="8"/>
      <c r="K90" s="8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0"/>
      <c r="Z90" s="11"/>
      <c r="AA90" s="11"/>
      <c r="AB90" s="11"/>
      <c r="AC90" s="10"/>
      <c r="AD90" s="11"/>
      <c r="AF90" s="10"/>
      <c r="AG90" s="10"/>
      <c r="AM90" s="28"/>
      <c r="AN90" s="28"/>
      <c r="AO90" s="28"/>
      <c r="AP90" s="33"/>
      <c r="AQ90" s="16"/>
    </row>
    <row r="91" spans="1:43" ht="15.75" customHeight="1" x14ac:dyDescent="0.25">
      <c r="A91" s="10"/>
      <c r="I91" s="8"/>
      <c r="J91" s="8"/>
      <c r="K91" s="8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0"/>
      <c r="Z91" s="11"/>
      <c r="AA91" s="11"/>
      <c r="AB91" s="11"/>
      <c r="AC91" s="10"/>
      <c r="AD91" s="11"/>
      <c r="AF91" s="10"/>
      <c r="AG91" s="10"/>
      <c r="AM91" s="28"/>
      <c r="AN91" s="30"/>
      <c r="AO91" s="28"/>
      <c r="AP91" s="33"/>
      <c r="AQ91" s="16"/>
    </row>
    <row r="92" spans="1:43" ht="15.75" customHeight="1" x14ac:dyDescent="0.25">
      <c r="A92" s="10"/>
      <c r="I92" s="8"/>
      <c r="J92" s="8"/>
      <c r="K92" s="8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2"/>
      <c r="Y92" s="10"/>
      <c r="Z92" s="11"/>
      <c r="AA92" s="11"/>
      <c r="AB92" s="11"/>
      <c r="AC92" s="10"/>
      <c r="AD92" s="11"/>
      <c r="AF92" s="9"/>
      <c r="AG92" s="11"/>
      <c r="AH92" s="10"/>
      <c r="AM92" s="28"/>
      <c r="AN92" s="30"/>
      <c r="AO92" s="28"/>
      <c r="AP92" s="33"/>
      <c r="AQ92" s="16"/>
    </row>
    <row r="93" spans="1:43" ht="15.75" customHeight="1" x14ac:dyDescent="0.25">
      <c r="A93" s="10"/>
      <c r="I93" s="8"/>
      <c r="J93" s="8"/>
      <c r="K93" s="8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2"/>
      <c r="Y93" s="10"/>
      <c r="Z93" s="11"/>
      <c r="AA93" s="11"/>
      <c r="AB93" s="11"/>
      <c r="AC93" s="10"/>
      <c r="AD93" s="11"/>
      <c r="AF93" s="10"/>
      <c r="AG93" s="11"/>
      <c r="AH93" s="10"/>
      <c r="AM93" s="28"/>
      <c r="AN93" s="28"/>
      <c r="AO93" s="28"/>
      <c r="AP93" s="33"/>
      <c r="AQ93" s="16"/>
    </row>
    <row r="94" spans="1:43" ht="15.75" customHeight="1" x14ac:dyDescent="0.25">
      <c r="A94" s="10"/>
      <c r="I94" s="8"/>
      <c r="J94" s="8"/>
      <c r="K94" s="8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2"/>
      <c r="Y94" s="10"/>
      <c r="Z94" s="11"/>
      <c r="AA94" s="11"/>
      <c r="AB94" s="11"/>
      <c r="AC94" s="10"/>
      <c r="AD94" s="11"/>
      <c r="AF94" s="9"/>
      <c r="AG94" s="11"/>
      <c r="AH94" s="10"/>
      <c r="AM94" s="28"/>
      <c r="AN94" s="28"/>
      <c r="AO94" s="28"/>
      <c r="AP94" s="33"/>
      <c r="AQ94" s="16"/>
    </row>
    <row r="95" spans="1:43" ht="15.75" customHeight="1" x14ac:dyDescent="0.25">
      <c r="A95" s="10"/>
      <c r="I95" s="8"/>
      <c r="J95" s="8"/>
      <c r="K95" s="8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2"/>
      <c r="Y95" s="10"/>
      <c r="Z95" s="11"/>
      <c r="AA95" s="11"/>
      <c r="AB95" s="11"/>
      <c r="AC95" s="10"/>
      <c r="AD95" s="11"/>
      <c r="AF95" s="9"/>
      <c r="AG95" s="10"/>
      <c r="AH95" s="10"/>
      <c r="AM95" s="28"/>
      <c r="AN95" s="28"/>
      <c r="AO95" s="28"/>
      <c r="AP95" s="33"/>
      <c r="AQ95" s="16"/>
    </row>
    <row r="96" spans="1:43" ht="15.75" customHeight="1" x14ac:dyDescent="0.25">
      <c r="A96" s="10"/>
      <c r="I96" s="8"/>
      <c r="J96" s="8"/>
      <c r="K96" s="8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2"/>
      <c r="Y96" s="10"/>
      <c r="Z96" s="11"/>
      <c r="AA96" s="11"/>
      <c r="AB96" s="11"/>
      <c r="AC96" s="10"/>
      <c r="AD96" s="11"/>
      <c r="AF96" s="10"/>
      <c r="AG96" s="10"/>
      <c r="AH96" s="10"/>
      <c r="AM96" s="28"/>
      <c r="AN96" s="28"/>
      <c r="AO96" s="28"/>
      <c r="AP96" s="33"/>
      <c r="AQ96" s="16"/>
    </row>
    <row r="97" spans="1:43" ht="15.75" customHeight="1" x14ac:dyDescent="0.25">
      <c r="A97" s="10"/>
      <c r="I97" s="8"/>
      <c r="J97" s="8"/>
      <c r="K97" s="8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2"/>
      <c r="Y97" s="10"/>
      <c r="Z97" s="11"/>
      <c r="AA97" s="11"/>
      <c r="AB97" s="11"/>
      <c r="AC97" s="10"/>
      <c r="AD97" s="11"/>
      <c r="AF97" s="9"/>
      <c r="AG97" s="11"/>
      <c r="AH97" s="10"/>
      <c r="AM97" s="28"/>
      <c r="AN97" s="28"/>
      <c r="AO97" s="28"/>
      <c r="AP97" s="33"/>
      <c r="AQ97" s="16"/>
    </row>
    <row r="98" spans="1:43" ht="15.75" customHeight="1" x14ac:dyDescent="0.25">
      <c r="A98" s="10"/>
      <c r="I98" s="8"/>
      <c r="J98" s="8"/>
      <c r="K98" s="8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2"/>
      <c r="Y98" s="10"/>
      <c r="Z98" s="11"/>
      <c r="AA98" s="11"/>
      <c r="AB98" s="11"/>
      <c r="AC98" s="10"/>
      <c r="AD98" s="11"/>
      <c r="AF98" s="9"/>
      <c r="AG98" s="10"/>
      <c r="AM98" s="28"/>
      <c r="AN98" s="28"/>
      <c r="AO98" s="28"/>
      <c r="AP98" s="33"/>
      <c r="AQ98" s="16"/>
    </row>
    <row r="99" spans="1:43" ht="15.75" customHeight="1" x14ac:dyDescent="0.25">
      <c r="A99" s="10"/>
      <c r="I99" s="8"/>
      <c r="J99" s="8"/>
      <c r="K99" s="8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2"/>
      <c r="Y99" s="10"/>
      <c r="Z99" s="11"/>
      <c r="AA99" s="11"/>
      <c r="AB99" s="11"/>
      <c r="AC99" s="10"/>
      <c r="AD99" s="11"/>
      <c r="AF99" s="10"/>
      <c r="AG99" s="10"/>
      <c r="AM99" s="28"/>
      <c r="AN99" s="28"/>
      <c r="AO99" s="28"/>
      <c r="AP99" s="33"/>
      <c r="AQ99" s="16"/>
    </row>
    <row r="100" spans="1:43" ht="15.75" customHeight="1" x14ac:dyDescent="0.25">
      <c r="A100" s="10"/>
      <c r="I100" s="8"/>
      <c r="J100" s="8"/>
      <c r="K100" s="8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2"/>
      <c r="Y100" s="10"/>
      <c r="Z100" s="11"/>
      <c r="AA100" s="11"/>
      <c r="AB100" s="11"/>
      <c r="AC100" s="10"/>
      <c r="AD100" s="11"/>
      <c r="AF100" s="9"/>
      <c r="AG100" s="10"/>
      <c r="AM100" s="28"/>
      <c r="AN100" s="28"/>
      <c r="AO100" s="28"/>
      <c r="AP100" s="33"/>
      <c r="AQ100" s="16"/>
    </row>
    <row r="101" spans="1:43" ht="15.75" customHeight="1" x14ac:dyDescent="0.25">
      <c r="A101" s="10"/>
      <c r="I101" s="8"/>
      <c r="J101" s="8"/>
      <c r="K101" s="8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2"/>
      <c r="Y101" s="10"/>
      <c r="Z101" s="11"/>
      <c r="AA101" s="11"/>
      <c r="AB101" s="11"/>
      <c r="AC101" s="10"/>
      <c r="AD101" s="11"/>
      <c r="AF101" s="10"/>
      <c r="AG101" s="10"/>
      <c r="AM101" s="28"/>
      <c r="AN101" s="28"/>
      <c r="AO101" s="28"/>
      <c r="AP101" s="33"/>
      <c r="AQ101" s="16"/>
    </row>
    <row r="102" spans="1:43" ht="15.75" customHeight="1" x14ac:dyDescent="0.25">
      <c r="A102" s="10"/>
      <c r="I102" s="8"/>
      <c r="J102" s="8"/>
      <c r="K102" s="8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2"/>
      <c r="Y102" s="10"/>
      <c r="Z102" s="11"/>
      <c r="AA102" s="11"/>
      <c r="AB102" s="11"/>
      <c r="AC102" s="10"/>
      <c r="AD102" s="11"/>
      <c r="AF102" s="9"/>
      <c r="AG102" s="10"/>
      <c r="AM102" s="28"/>
      <c r="AN102" s="28"/>
      <c r="AO102" s="28"/>
      <c r="AP102" s="33"/>
      <c r="AQ102" s="16"/>
    </row>
    <row r="103" spans="1:43" ht="15.75" customHeight="1" x14ac:dyDescent="0.25">
      <c r="A103" s="10"/>
      <c r="I103" s="8"/>
      <c r="J103" s="8"/>
      <c r="K103" s="8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0"/>
      <c r="Z103" s="10"/>
      <c r="AA103" s="10"/>
      <c r="AB103" s="10"/>
      <c r="AC103" s="10"/>
      <c r="AD103" s="11"/>
      <c r="AF103" s="10"/>
      <c r="AG103" s="10"/>
      <c r="AM103" s="28"/>
      <c r="AN103" s="28"/>
      <c r="AO103" s="28"/>
      <c r="AP103" s="33"/>
      <c r="AQ103" s="16"/>
    </row>
    <row r="104" spans="1:43" ht="15.75" customHeight="1" x14ac:dyDescent="0.25">
      <c r="A104" s="10"/>
      <c r="I104" s="8"/>
      <c r="J104" s="8"/>
      <c r="K104" s="8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0"/>
      <c r="Z104" s="11"/>
      <c r="AA104" s="11"/>
      <c r="AB104" s="11"/>
      <c r="AC104" s="10"/>
      <c r="AD104" s="11"/>
      <c r="AF104" s="9"/>
      <c r="AG104" s="10"/>
      <c r="AM104" s="28"/>
      <c r="AN104" s="28"/>
      <c r="AO104" s="28"/>
      <c r="AP104" s="33"/>
      <c r="AQ104" s="16"/>
    </row>
    <row r="105" spans="1:43" ht="15.75" customHeight="1" x14ac:dyDescent="0.25">
      <c r="A105" s="10"/>
      <c r="I105" s="8"/>
      <c r="J105" s="8"/>
      <c r="K105" s="8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0"/>
      <c r="Z105" s="11"/>
      <c r="AA105" s="11"/>
      <c r="AB105" s="11"/>
      <c r="AC105" s="10"/>
      <c r="AD105" s="11"/>
      <c r="AF105" s="9"/>
      <c r="AG105" s="10"/>
      <c r="AM105" s="28"/>
      <c r="AN105" s="28"/>
      <c r="AO105" s="28"/>
      <c r="AP105" s="33"/>
      <c r="AQ105" s="16"/>
    </row>
    <row r="106" spans="1:43" x14ac:dyDescent="0.25">
      <c r="AM106" s="28"/>
      <c r="AN106" s="28"/>
      <c r="AO106" s="28"/>
      <c r="AP106" s="33"/>
      <c r="AQ106" s="16"/>
    </row>
    <row r="107" spans="1:43" x14ac:dyDescent="0.25">
      <c r="V107" s="11"/>
      <c r="AM107" s="28"/>
      <c r="AN107" s="30"/>
      <c r="AO107" s="28"/>
      <c r="AP107" s="33"/>
      <c r="AQ107" s="16"/>
    </row>
    <row r="108" spans="1:43" x14ac:dyDescent="0.25">
      <c r="AM108" s="28"/>
      <c r="AN108" s="30"/>
      <c r="AO108" s="28"/>
      <c r="AP108" s="33"/>
      <c r="AQ108" s="16"/>
    </row>
    <row r="109" spans="1:43" x14ac:dyDescent="0.25">
      <c r="AM109" s="28"/>
      <c r="AN109" s="30"/>
      <c r="AO109" s="28"/>
      <c r="AP109" s="33"/>
      <c r="AQ109" s="16"/>
    </row>
    <row r="110" spans="1:43" x14ac:dyDescent="0.25">
      <c r="AM110" s="28"/>
      <c r="AN110" s="30"/>
      <c r="AO110" s="28"/>
      <c r="AP110" s="33"/>
      <c r="AQ110" s="16"/>
    </row>
    <row r="111" spans="1:43" x14ac:dyDescent="0.25">
      <c r="AM111" s="28"/>
      <c r="AN111" s="28"/>
      <c r="AO111" s="28"/>
      <c r="AP111" s="33"/>
      <c r="AQ111" s="16"/>
    </row>
    <row r="112" spans="1:43" x14ac:dyDescent="0.25">
      <c r="AM112" s="28"/>
      <c r="AN112" s="28"/>
      <c r="AO112" s="28"/>
      <c r="AP112" s="33"/>
      <c r="AQ112" s="16"/>
    </row>
    <row r="113" spans="39:43" x14ac:dyDescent="0.25">
      <c r="AM113" s="28"/>
      <c r="AN113" s="28"/>
      <c r="AO113" s="28"/>
      <c r="AP113" s="33"/>
      <c r="AQ113" s="16"/>
    </row>
    <row r="114" spans="39:43" x14ac:dyDescent="0.25">
      <c r="AM114" s="28"/>
      <c r="AN114" s="28"/>
      <c r="AO114" s="28"/>
      <c r="AP114" s="33"/>
      <c r="AQ114" s="16"/>
    </row>
    <row r="115" spans="39:43" x14ac:dyDescent="0.25">
      <c r="AM115" s="28"/>
      <c r="AN115" s="28"/>
      <c r="AO115" s="28"/>
      <c r="AP115" s="33"/>
      <c r="AQ115" s="16"/>
    </row>
    <row r="116" spans="39:43" x14ac:dyDescent="0.25">
      <c r="AM116" s="28"/>
      <c r="AN116" s="28"/>
      <c r="AO116" s="28"/>
      <c r="AP116" s="33"/>
      <c r="AQ116" s="16"/>
    </row>
    <row r="117" spans="39:43" x14ac:dyDescent="0.25">
      <c r="AM117" s="28"/>
      <c r="AN117" s="28"/>
      <c r="AO117" s="28"/>
      <c r="AP117" s="33"/>
      <c r="AQ117" s="16"/>
    </row>
    <row r="118" spans="39:43" x14ac:dyDescent="0.25">
      <c r="AM118" s="28"/>
      <c r="AN118" s="28"/>
      <c r="AO118" s="28"/>
      <c r="AP118" s="33"/>
      <c r="AQ118" s="16"/>
    </row>
    <row r="119" spans="39:43" x14ac:dyDescent="0.25">
      <c r="AM119" s="28"/>
      <c r="AN119" s="28"/>
      <c r="AO119" s="28"/>
      <c r="AP119" s="33"/>
      <c r="AQ119" s="16"/>
    </row>
    <row r="120" spans="39:43" x14ac:dyDescent="0.25">
      <c r="AM120" s="28"/>
      <c r="AN120" s="28"/>
      <c r="AO120" s="28"/>
      <c r="AP120" s="33"/>
      <c r="AQ120" s="16"/>
    </row>
    <row r="121" spans="39:43" x14ac:dyDescent="0.25">
      <c r="AM121" s="28"/>
      <c r="AN121" s="28"/>
      <c r="AO121" s="28"/>
      <c r="AP121" s="33"/>
      <c r="AQ121" s="16"/>
    </row>
    <row r="122" spans="39:43" x14ac:dyDescent="0.25">
      <c r="AM122" s="28"/>
      <c r="AN122" s="28"/>
      <c r="AO122" s="28"/>
      <c r="AP122" s="33"/>
      <c r="AQ122" s="16"/>
    </row>
    <row r="123" spans="39:43" x14ac:dyDescent="0.25">
      <c r="AM123" s="28"/>
      <c r="AN123" s="28"/>
      <c r="AO123" s="28"/>
      <c r="AP123" s="34"/>
      <c r="AQ123" s="16"/>
    </row>
    <row r="124" spans="39:43" x14ac:dyDescent="0.25">
      <c r="AM124" s="28"/>
      <c r="AN124" s="30"/>
      <c r="AO124" s="28"/>
      <c r="AP124" s="33"/>
      <c r="AQ124" s="16"/>
    </row>
    <row r="125" spans="39:43" x14ac:dyDescent="0.25">
      <c r="AM125" s="28"/>
      <c r="AN125" s="30"/>
      <c r="AO125" s="28"/>
      <c r="AP125" s="33"/>
      <c r="AQ125" s="16"/>
    </row>
    <row r="126" spans="39:43" x14ac:dyDescent="0.25">
      <c r="AM126" s="28"/>
      <c r="AN126" s="30"/>
      <c r="AO126" s="28"/>
      <c r="AP126" s="33"/>
      <c r="AQ126" s="16"/>
    </row>
    <row r="127" spans="39:43" x14ac:dyDescent="0.25">
      <c r="AM127" s="28"/>
      <c r="AN127" s="30"/>
      <c r="AO127" s="28"/>
      <c r="AP127" s="33"/>
      <c r="AQ127" s="16"/>
    </row>
    <row r="128" spans="39:43" x14ac:dyDescent="0.25">
      <c r="AM128" s="28"/>
      <c r="AN128" s="28"/>
      <c r="AO128" s="28"/>
      <c r="AP128" s="33"/>
      <c r="AQ128" s="16"/>
    </row>
    <row r="129" spans="39:43" x14ac:dyDescent="0.25">
      <c r="AM129" s="28"/>
      <c r="AN129" s="28"/>
      <c r="AO129" s="28"/>
      <c r="AP129" s="33"/>
      <c r="AQ129" s="16"/>
    </row>
    <row r="130" spans="39:43" x14ac:dyDescent="0.25">
      <c r="AM130" s="28"/>
      <c r="AN130" s="28"/>
      <c r="AO130" s="28"/>
      <c r="AP130" s="33"/>
      <c r="AQ130" s="16"/>
    </row>
    <row r="131" spans="39:43" x14ac:dyDescent="0.25">
      <c r="AM131" s="28"/>
      <c r="AN131" s="28"/>
      <c r="AO131" s="28"/>
      <c r="AP131" s="33"/>
      <c r="AQ131" s="16"/>
    </row>
  </sheetData>
  <mergeCells count="24">
    <mergeCell ref="AD12:AD14"/>
    <mergeCell ref="AD15:AD16"/>
    <mergeCell ref="AD18:AD19"/>
    <mergeCell ref="AD2:AD4"/>
    <mergeCell ref="AD5:AD6"/>
    <mergeCell ref="AD8:AD11"/>
    <mergeCell ref="AG2:AG4"/>
    <mergeCell ref="AH2:AH4"/>
    <mergeCell ref="AI2:AI4"/>
    <mergeCell ref="AG5:AG6"/>
    <mergeCell ref="AH5:AH6"/>
    <mergeCell ref="AI5:AI6"/>
    <mergeCell ref="AG8:AG11"/>
    <mergeCell ref="AH8:AH11"/>
    <mergeCell ref="AI8:AI11"/>
    <mergeCell ref="AG12:AG14"/>
    <mergeCell ref="AH12:AH14"/>
    <mergeCell ref="AI12:AI14"/>
    <mergeCell ref="AG15:AG16"/>
    <mergeCell ref="AH15:AH16"/>
    <mergeCell ref="AI15:AI16"/>
    <mergeCell ref="AG18:AG19"/>
    <mergeCell ref="AH18:AH19"/>
    <mergeCell ref="AI18:AI19"/>
  </mergeCells>
  <phoneticPr fontId="9" type="noConversion"/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AK20"/>
  <sheetViews>
    <sheetView topLeftCell="A7" workbookViewId="0">
      <selection activeCell="AH19" sqref="AH19:AH20"/>
    </sheetView>
  </sheetViews>
  <sheetFormatPr baseColWidth="10" defaultRowHeight="15" x14ac:dyDescent="0.25"/>
  <cols>
    <col min="1" max="1" width="17.85546875" customWidth="1"/>
  </cols>
  <sheetData>
    <row r="1" spans="1:37" s="4" customFormat="1" ht="61.15" customHeight="1" x14ac:dyDescent="0.25">
      <c r="A1" s="1" t="s">
        <v>20</v>
      </c>
      <c r="B1" s="2" t="s">
        <v>0</v>
      </c>
      <c r="C1" s="2" t="s">
        <v>21</v>
      </c>
      <c r="D1" s="2" t="s">
        <v>13</v>
      </c>
      <c r="E1" s="2" t="s">
        <v>14</v>
      </c>
      <c r="F1" s="1" t="s">
        <v>22</v>
      </c>
      <c r="G1" s="1" t="s">
        <v>38</v>
      </c>
      <c r="H1" s="1" t="s">
        <v>23</v>
      </c>
      <c r="I1" s="2" t="s">
        <v>1</v>
      </c>
      <c r="J1" s="1" t="s">
        <v>24</v>
      </c>
      <c r="K1" s="2" t="s">
        <v>15</v>
      </c>
      <c r="L1" s="1" t="s">
        <v>25</v>
      </c>
      <c r="M1" s="1" t="s">
        <v>26</v>
      </c>
      <c r="N1" s="1" t="s">
        <v>2</v>
      </c>
      <c r="O1" s="1" t="s">
        <v>27</v>
      </c>
      <c r="P1" s="1" t="s">
        <v>29</v>
      </c>
      <c r="Q1" s="1" t="s">
        <v>39</v>
      </c>
      <c r="R1" s="1" t="s">
        <v>16</v>
      </c>
      <c r="S1" s="1" t="s">
        <v>17</v>
      </c>
      <c r="T1" s="1" t="s">
        <v>30</v>
      </c>
      <c r="U1" s="1" t="s">
        <v>31</v>
      </c>
      <c r="V1" s="1" t="s">
        <v>3</v>
      </c>
      <c r="W1" s="1" t="s">
        <v>4</v>
      </c>
      <c r="X1" s="1" t="s">
        <v>28</v>
      </c>
      <c r="Y1" s="1" t="s">
        <v>34</v>
      </c>
      <c r="Z1" s="1" t="s">
        <v>5</v>
      </c>
      <c r="AA1" s="1" t="s">
        <v>6</v>
      </c>
      <c r="AB1" s="3" t="s">
        <v>7</v>
      </c>
      <c r="AC1" s="1" t="s">
        <v>8</v>
      </c>
      <c r="AD1" s="1" t="s">
        <v>19</v>
      </c>
      <c r="AE1" s="1" t="s">
        <v>9</v>
      </c>
      <c r="AF1" s="1" t="s">
        <v>10</v>
      </c>
      <c r="AG1" s="1" t="s">
        <v>11</v>
      </c>
      <c r="AH1" s="1" t="s">
        <v>12</v>
      </c>
      <c r="AI1" s="1" t="s">
        <v>18</v>
      </c>
      <c r="AJ1" s="1" t="s">
        <v>33</v>
      </c>
      <c r="AK1" s="2" t="s">
        <v>32</v>
      </c>
    </row>
    <row r="2" spans="1:37" s="44" customFormat="1" ht="15.75" customHeight="1" x14ac:dyDescent="0.25">
      <c r="A2" s="51" t="s">
        <v>50</v>
      </c>
      <c r="B2" s="35" t="s">
        <v>40</v>
      </c>
      <c r="C2" s="35" t="s">
        <v>41</v>
      </c>
      <c r="D2" s="35" t="s">
        <v>41</v>
      </c>
      <c r="E2" s="35" t="s">
        <v>51</v>
      </c>
      <c r="F2" s="35" t="s">
        <v>49</v>
      </c>
      <c r="G2" s="42">
        <v>2</v>
      </c>
      <c r="H2" s="35">
        <v>2024</v>
      </c>
      <c r="I2" s="52">
        <v>45599</v>
      </c>
      <c r="J2" s="52" t="s">
        <v>70</v>
      </c>
      <c r="K2" s="53" t="s">
        <v>36</v>
      </c>
      <c r="L2" s="45">
        <v>6.8677884615384661</v>
      </c>
      <c r="M2" s="45">
        <v>3.2459991518349076</v>
      </c>
      <c r="N2" s="45">
        <v>4.4129807692307699</v>
      </c>
      <c r="O2" s="45">
        <v>0.87253761193747459</v>
      </c>
      <c r="P2" s="45">
        <v>0.51480769230769219</v>
      </c>
      <c r="Q2" s="45">
        <v>0.26971131564504691</v>
      </c>
      <c r="R2" s="45">
        <v>2.2531250000000003</v>
      </c>
      <c r="S2" s="45">
        <v>0.80436151444077653</v>
      </c>
      <c r="T2" s="40" t="s">
        <v>37</v>
      </c>
      <c r="U2" s="40" t="s">
        <v>37</v>
      </c>
      <c r="V2" s="39">
        <v>0.94265514420000096</v>
      </c>
      <c r="W2" s="39">
        <v>23.566378604999997</v>
      </c>
      <c r="X2" s="35">
        <v>208</v>
      </c>
      <c r="Y2" s="35">
        <f t="shared" ref="Y2:Y20" si="0">X2/0.04</f>
        <v>5200</v>
      </c>
      <c r="Z2" s="43">
        <f>X2*100/208</f>
        <v>100</v>
      </c>
      <c r="AA2" s="43">
        <v>100</v>
      </c>
      <c r="AB2" s="43">
        <f>(V2*100)/V2</f>
        <v>100</v>
      </c>
      <c r="AC2" s="43">
        <f t="shared" ref="AC2:AC20" si="1">SUM(Z2:AB2)/3</f>
        <v>100</v>
      </c>
      <c r="AD2" s="35">
        <v>21.61</v>
      </c>
      <c r="AE2" s="35" t="s">
        <v>37</v>
      </c>
      <c r="AF2" s="36">
        <v>8.77</v>
      </c>
      <c r="AG2" s="35">
        <v>12</v>
      </c>
      <c r="AH2" s="35">
        <f>AG2*10000</f>
        <v>120000</v>
      </c>
      <c r="AI2" s="35">
        <v>30</v>
      </c>
      <c r="AJ2" s="35" t="s">
        <v>71</v>
      </c>
    </row>
    <row r="3" spans="1:37" s="44" customFormat="1" ht="15.75" customHeight="1" x14ac:dyDescent="0.25">
      <c r="A3" s="35" t="s">
        <v>46</v>
      </c>
      <c r="B3" s="35" t="s">
        <v>40</v>
      </c>
      <c r="C3" s="35" t="s">
        <v>41</v>
      </c>
      <c r="D3" s="35" t="s">
        <v>41</v>
      </c>
      <c r="E3" s="35" t="s">
        <v>47</v>
      </c>
      <c r="F3" s="35" t="s">
        <v>49</v>
      </c>
      <c r="G3" s="42">
        <v>2</v>
      </c>
      <c r="H3" s="35">
        <v>2024</v>
      </c>
      <c r="I3" s="52">
        <v>45599</v>
      </c>
      <c r="J3" s="53" t="s">
        <v>70</v>
      </c>
      <c r="K3" s="53" t="s">
        <v>36</v>
      </c>
      <c r="L3" s="45">
        <v>9.7181818181818205</v>
      </c>
      <c r="M3" s="45">
        <v>4.0865209750659091</v>
      </c>
      <c r="N3" s="45">
        <v>9.127272727272727</v>
      </c>
      <c r="O3" s="45">
        <v>3.1212301937021416</v>
      </c>
      <c r="P3" s="45">
        <v>1.2424999999999999</v>
      </c>
      <c r="Q3" s="45">
        <v>0.22668956282709099</v>
      </c>
      <c r="R3" s="39">
        <v>2.081818181818182</v>
      </c>
      <c r="S3" s="45">
        <v>1.742094077508954</v>
      </c>
      <c r="T3" s="40" t="s">
        <v>37</v>
      </c>
      <c r="U3" s="40" t="s">
        <v>37</v>
      </c>
      <c r="V3" s="39">
        <v>0.9306110352000001</v>
      </c>
      <c r="W3" s="39">
        <v>23.265275880000004</v>
      </c>
      <c r="X3" s="35">
        <v>22</v>
      </c>
      <c r="Y3" s="35">
        <f>X3/0.04</f>
        <v>550</v>
      </c>
      <c r="Z3" s="43">
        <f>X3*100/(SUM(X3:X4))</f>
        <v>15.384615384615385</v>
      </c>
      <c r="AA3" s="43">
        <v>50</v>
      </c>
      <c r="AB3" s="43">
        <f>(V3*100)/(SUM(V3:V4))</f>
        <v>82.990925467804885</v>
      </c>
      <c r="AC3" s="43">
        <f t="shared" si="1"/>
        <v>49.458513617473422</v>
      </c>
      <c r="AD3" s="71">
        <v>79.8</v>
      </c>
      <c r="AE3" s="35" t="s">
        <v>37</v>
      </c>
      <c r="AF3" s="51">
        <v>4.3478260869565215</v>
      </c>
      <c r="AG3" s="72">
        <v>3</v>
      </c>
      <c r="AH3" s="72">
        <f t="shared" ref="AH3:AH19" si="2">AG3*10000</f>
        <v>30000</v>
      </c>
      <c r="AI3" s="72">
        <v>30</v>
      </c>
      <c r="AJ3" s="35" t="s">
        <v>71</v>
      </c>
    </row>
    <row r="4" spans="1:37" s="44" customFormat="1" ht="15.75" customHeight="1" x14ac:dyDescent="0.25">
      <c r="A4" s="35" t="s">
        <v>46</v>
      </c>
      <c r="B4" s="35" t="s">
        <v>40</v>
      </c>
      <c r="C4" s="35" t="s">
        <v>41</v>
      </c>
      <c r="D4" s="35" t="s">
        <v>41</v>
      </c>
      <c r="E4" s="35" t="s">
        <v>47</v>
      </c>
      <c r="F4" s="35" t="s">
        <v>49</v>
      </c>
      <c r="G4" s="42">
        <v>2</v>
      </c>
      <c r="H4" s="35">
        <v>2024</v>
      </c>
      <c r="I4" s="52">
        <v>45599</v>
      </c>
      <c r="J4" s="53" t="s">
        <v>70</v>
      </c>
      <c r="K4" s="53" t="s">
        <v>35</v>
      </c>
      <c r="L4" s="45">
        <v>8.8066115702479344</v>
      </c>
      <c r="M4" s="45">
        <v>4.5318821611847966</v>
      </c>
      <c r="N4" s="45">
        <v>9.4867768595041326</v>
      </c>
      <c r="O4" s="45">
        <v>3.1752150097476406</v>
      </c>
      <c r="P4" s="45">
        <v>1.3199999999999998</v>
      </c>
      <c r="Q4" s="46">
        <v>0.47644516998286413</v>
      </c>
      <c r="R4" s="46">
        <v>5.4175000000000004</v>
      </c>
      <c r="S4" s="46">
        <v>2.8993091759036318</v>
      </c>
      <c r="T4" s="40" t="s">
        <v>37</v>
      </c>
      <c r="U4" s="40" t="s">
        <v>37</v>
      </c>
      <c r="V4" s="41">
        <v>0.19072967760000004</v>
      </c>
      <c r="W4" s="41">
        <v>4.7682419400000011</v>
      </c>
      <c r="X4" s="54">
        <v>121</v>
      </c>
      <c r="Y4" s="42">
        <f>X4/0.04</f>
        <v>3025</v>
      </c>
      <c r="Z4" s="43">
        <f>X4*100/(SUM(X3:X4))</f>
        <v>84.615384615384613</v>
      </c>
      <c r="AA4" s="43">
        <v>50</v>
      </c>
      <c r="AB4" s="43">
        <f>(V4*100)/(SUM(V3:V4))</f>
        <v>17.009074532195118</v>
      </c>
      <c r="AC4" s="43">
        <f t="shared" si="1"/>
        <v>50.541486382526578</v>
      </c>
      <c r="AD4" s="71"/>
      <c r="AE4" s="35" t="s">
        <v>37</v>
      </c>
      <c r="AF4" s="36">
        <v>12.949640287769784</v>
      </c>
      <c r="AG4" s="72"/>
      <c r="AH4" s="72"/>
      <c r="AI4" s="72"/>
      <c r="AJ4" s="35" t="s">
        <v>71</v>
      </c>
    </row>
    <row r="5" spans="1:37" s="44" customFormat="1" ht="15.75" customHeight="1" x14ac:dyDescent="0.25">
      <c r="A5" s="35" t="s">
        <v>43</v>
      </c>
      <c r="B5" s="35" t="s">
        <v>40</v>
      </c>
      <c r="C5" s="35" t="s">
        <v>41</v>
      </c>
      <c r="D5" s="35" t="s">
        <v>41</v>
      </c>
      <c r="E5" s="35" t="s">
        <v>42</v>
      </c>
      <c r="F5" s="35" t="s">
        <v>37</v>
      </c>
      <c r="G5" s="42">
        <v>2</v>
      </c>
      <c r="H5" s="35">
        <v>2024</v>
      </c>
      <c r="I5" s="52">
        <v>45629</v>
      </c>
      <c r="J5" s="53" t="s">
        <v>69</v>
      </c>
      <c r="K5" s="53" t="s">
        <v>36</v>
      </c>
      <c r="L5" s="45">
        <v>4.2106007067137838</v>
      </c>
      <c r="M5" s="45">
        <v>1.2752808032874638</v>
      </c>
      <c r="N5" s="45">
        <v>4.5328621908127218</v>
      </c>
      <c r="O5" s="45">
        <v>0.86258801920172234</v>
      </c>
      <c r="P5" s="45">
        <v>0.7484946236559139</v>
      </c>
      <c r="Q5" s="46">
        <v>0.2812406208951595</v>
      </c>
      <c r="R5" s="46">
        <v>1.7882181818181822</v>
      </c>
      <c r="S5" s="46">
        <v>0.77627133046398744</v>
      </c>
      <c r="T5" s="40" t="s">
        <v>37</v>
      </c>
      <c r="U5" s="40" t="s">
        <v>37</v>
      </c>
      <c r="V5" s="41">
        <v>5.1684817800000012E-2</v>
      </c>
      <c r="W5" s="41">
        <v>1.2921204450000001</v>
      </c>
      <c r="X5" s="54">
        <v>283</v>
      </c>
      <c r="Y5" s="42">
        <f>X5/0.04</f>
        <v>7075</v>
      </c>
      <c r="Z5" s="43">
        <f>X5*100/(SUM(X5:X7))</f>
        <v>64.908256880733944</v>
      </c>
      <c r="AA5" s="43">
        <v>33.33</v>
      </c>
      <c r="AB5" s="43">
        <f>(V5*100)/(SUM(V5:V7))</f>
        <v>7.5649186053061497</v>
      </c>
      <c r="AC5" s="43">
        <f t="shared" si="1"/>
        <v>35.267725162013363</v>
      </c>
      <c r="AD5" s="71">
        <v>100.15</v>
      </c>
      <c r="AE5" s="35" t="s">
        <v>37</v>
      </c>
      <c r="AF5" s="36">
        <v>0.70175438596491224</v>
      </c>
      <c r="AG5" s="72">
        <v>5</v>
      </c>
      <c r="AH5" s="72">
        <f t="shared" si="2"/>
        <v>50000</v>
      </c>
      <c r="AI5" s="72">
        <v>29</v>
      </c>
      <c r="AJ5" s="35" t="s">
        <v>71</v>
      </c>
    </row>
    <row r="6" spans="1:37" s="44" customFormat="1" ht="15.75" customHeight="1" x14ac:dyDescent="0.25">
      <c r="A6" s="35" t="s">
        <v>43</v>
      </c>
      <c r="B6" s="35" t="s">
        <v>40</v>
      </c>
      <c r="C6" s="35" t="s">
        <v>41</v>
      </c>
      <c r="D6" s="35" t="s">
        <v>41</v>
      </c>
      <c r="E6" s="35" t="s">
        <v>42</v>
      </c>
      <c r="F6" s="35" t="s">
        <v>37</v>
      </c>
      <c r="G6" s="42">
        <v>2</v>
      </c>
      <c r="H6" s="35">
        <v>2024</v>
      </c>
      <c r="I6" s="52">
        <v>45629</v>
      </c>
      <c r="J6" s="53" t="s">
        <v>69</v>
      </c>
      <c r="K6" s="53" t="s">
        <v>35</v>
      </c>
      <c r="L6" s="45">
        <v>4.3846774193548379</v>
      </c>
      <c r="M6" s="45">
        <v>1.1712021726593864</v>
      </c>
      <c r="N6" s="45">
        <v>4.7387096774193544</v>
      </c>
      <c r="O6" s="45">
        <v>0.63126015115970913</v>
      </c>
      <c r="P6" s="45">
        <v>0.67333333333333334</v>
      </c>
      <c r="Q6" s="46">
        <v>0.15534906930308059</v>
      </c>
      <c r="R6" s="46">
        <v>3.3762096774193551</v>
      </c>
      <c r="S6" s="46">
        <v>0.79807857952245165</v>
      </c>
      <c r="T6" s="40" t="s">
        <v>37</v>
      </c>
      <c r="U6" s="40" t="s">
        <v>37</v>
      </c>
      <c r="V6" s="41">
        <v>0.20144881679999999</v>
      </c>
      <c r="W6" s="41">
        <v>5.0362204199999985</v>
      </c>
      <c r="X6" s="54">
        <v>125</v>
      </c>
      <c r="Y6" s="42">
        <f>X6/0.04</f>
        <v>3125</v>
      </c>
      <c r="Z6" s="43">
        <f>X6*100/(SUM(X5:X7))</f>
        <v>28.669724770642201</v>
      </c>
      <c r="AA6" s="43">
        <v>33.33</v>
      </c>
      <c r="AB6" s="43">
        <f>(V6*100)/(SUM(V5:V7))</f>
        <v>29.485329872387197</v>
      </c>
      <c r="AC6" s="43">
        <f t="shared" si="1"/>
        <v>30.495018214343133</v>
      </c>
      <c r="AD6" s="71"/>
      <c r="AE6" s="35" t="s">
        <v>37</v>
      </c>
      <c r="AF6" s="35" t="s">
        <v>37</v>
      </c>
      <c r="AG6" s="72"/>
      <c r="AH6" s="72"/>
      <c r="AI6" s="72"/>
      <c r="AJ6" s="35" t="s">
        <v>71</v>
      </c>
    </row>
    <row r="7" spans="1:37" s="44" customFormat="1" ht="15.75" customHeight="1" x14ac:dyDescent="0.25">
      <c r="A7" s="35" t="s">
        <v>43</v>
      </c>
      <c r="B7" s="35" t="s">
        <v>40</v>
      </c>
      <c r="C7" s="35" t="s">
        <v>41</v>
      </c>
      <c r="D7" s="35" t="s">
        <v>41</v>
      </c>
      <c r="E7" s="35" t="s">
        <v>42</v>
      </c>
      <c r="F7" s="35" t="s">
        <v>37</v>
      </c>
      <c r="G7" s="42">
        <v>2</v>
      </c>
      <c r="H7" s="35">
        <v>2024</v>
      </c>
      <c r="I7" s="52">
        <v>45629</v>
      </c>
      <c r="J7" s="53" t="s">
        <v>69</v>
      </c>
      <c r="K7" s="53" t="s">
        <v>45</v>
      </c>
      <c r="L7" s="45">
        <v>4.6750000000000016</v>
      </c>
      <c r="M7" s="45">
        <v>1.3068551451367347</v>
      </c>
      <c r="N7" s="45">
        <v>4.4928571428571429</v>
      </c>
      <c r="O7" s="45">
        <v>0.74133441817894785</v>
      </c>
      <c r="P7" s="45" t="s">
        <v>37</v>
      </c>
      <c r="Q7" s="46" t="s">
        <v>37</v>
      </c>
      <c r="R7" s="46">
        <v>3.159259259259259</v>
      </c>
      <c r="S7" s="46">
        <v>1.2112483259524067</v>
      </c>
      <c r="T7" s="40" t="s">
        <v>37</v>
      </c>
      <c r="U7" s="40" t="s">
        <v>37</v>
      </c>
      <c r="V7" s="41">
        <v>0.43008346919999979</v>
      </c>
      <c r="W7" s="41">
        <v>10.752086730000011</v>
      </c>
      <c r="X7" s="54">
        <v>28</v>
      </c>
      <c r="Y7" s="42">
        <f>X7/0.04</f>
        <v>700</v>
      </c>
      <c r="Z7" s="43">
        <f>X7*100/(SUM(X5:X7))</f>
        <v>6.4220183486238529</v>
      </c>
      <c r="AA7" s="43">
        <v>33.33</v>
      </c>
      <c r="AB7" s="43">
        <f>(V7*100)/(SUM(V5:V7))</f>
        <v>62.949751522306656</v>
      </c>
      <c r="AC7" s="43">
        <f t="shared" si="1"/>
        <v>34.233923290310166</v>
      </c>
      <c r="AD7" s="71"/>
      <c r="AE7" s="35" t="s">
        <v>37</v>
      </c>
      <c r="AF7" s="36">
        <v>24.324324324324326</v>
      </c>
      <c r="AG7" s="72"/>
      <c r="AH7" s="72"/>
      <c r="AI7" s="72"/>
      <c r="AJ7" s="35" t="s">
        <v>71</v>
      </c>
    </row>
    <row r="8" spans="1:37" s="44" customFormat="1" ht="15.75" customHeight="1" x14ac:dyDescent="0.25">
      <c r="A8" s="37" t="s">
        <v>52</v>
      </c>
      <c r="B8" s="35" t="s">
        <v>40</v>
      </c>
      <c r="C8" s="37" t="s">
        <v>53</v>
      </c>
      <c r="D8" s="37" t="s">
        <v>53</v>
      </c>
      <c r="E8" s="35" t="s">
        <v>53</v>
      </c>
      <c r="F8" s="35" t="s">
        <v>54</v>
      </c>
      <c r="G8" s="42">
        <v>2</v>
      </c>
      <c r="H8" s="35">
        <v>2024</v>
      </c>
      <c r="I8" s="52" t="s">
        <v>75</v>
      </c>
      <c r="J8" s="53" t="s">
        <v>69</v>
      </c>
      <c r="K8" s="53" t="s">
        <v>36</v>
      </c>
      <c r="L8" s="45">
        <v>6.7620689655172432</v>
      </c>
      <c r="M8" s="45">
        <v>2.7226970802014061</v>
      </c>
      <c r="N8" s="45">
        <v>6.5632183908045976</v>
      </c>
      <c r="O8" s="45">
        <v>2.2266940215719715</v>
      </c>
      <c r="P8" s="45">
        <v>1.3761627906976743</v>
      </c>
      <c r="Q8" s="46">
        <v>0.81409374890791597</v>
      </c>
      <c r="R8" s="46">
        <v>1.8153846153846149</v>
      </c>
      <c r="S8" s="46">
        <v>0.94787211081534672</v>
      </c>
      <c r="T8" s="40" t="s">
        <v>37</v>
      </c>
      <c r="U8" s="40" t="s">
        <v>37</v>
      </c>
      <c r="V8" s="41">
        <v>0.10449275760000003</v>
      </c>
      <c r="W8" s="41">
        <v>2.6123189400000002</v>
      </c>
      <c r="X8" s="54">
        <v>87</v>
      </c>
      <c r="Y8" s="42">
        <f t="shared" si="0"/>
        <v>2175</v>
      </c>
      <c r="Z8" s="43">
        <f>X8*100/(SUM(X8:X11))</f>
        <v>56.493506493506494</v>
      </c>
      <c r="AA8" s="43">
        <v>25</v>
      </c>
      <c r="AB8" s="43">
        <f>(V8*100)/(SUM(V8:V11))</f>
        <v>10.753576402332028</v>
      </c>
      <c r="AC8" s="43">
        <f t="shared" si="1"/>
        <v>30.749027631946173</v>
      </c>
      <c r="AD8" s="71">
        <v>70.06</v>
      </c>
      <c r="AE8" s="35">
        <v>9</v>
      </c>
      <c r="AF8" s="36">
        <v>4</v>
      </c>
      <c r="AG8" s="72">
        <v>65</v>
      </c>
      <c r="AH8" s="72">
        <f t="shared" si="2"/>
        <v>650000</v>
      </c>
      <c r="AI8" s="72">
        <v>30</v>
      </c>
      <c r="AJ8" s="35" t="s">
        <v>71</v>
      </c>
    </row>
    <row r="9" spans="1:37" s="44" customFormat="1" ht="15.75" customHeight="1" x14ac:dyDescent="0.25">
      <c r="A9" s="37" t="s">
        <v>52</v>
      </c>
      <c r="B9" s="35" t="s">
        <v>40</v>
      </c>
      <c r="C9" s="37" t="s">
        <v>53</v>
      </c>
      <c r="D9" s="37" t="s">
        <v>53</v>
      </c>
      <c r="E9" s="35" t="s">
        <v>53</v>
      </c>
      <c r="F9" s="35" t="s">
        <v>54</v>
      </c>
      <c r="G9" s="42">
        <v>2</v>
      </c>
      <c r="H9" s="35">
        <v>2024</v>
      </c>
      <c r="I9" s="52" t="s">
        <v>75</v>
      </c>
      <c r="J9" s="53" t="s">
        <v>69</v>
      </c>
      <c r="K9" s="53" t="s">
        <v>35</v>
      </c>
      <c r="L9" s="45">
        <v>10.665116279069768</v>
      </c>
      <c r="M9" s="45">
        <v>5.518276288882511</v>
      </c>
      <c r="N9" s="45">
        <v>8.6744186046511622</v>
      </c>
      <c r="O9" s="45">
        <v>2.1461031155335411</v>
      </c>
      <c r="P9" s="45" t="s">
        <v>37</v>
      </c>
      <c r="Q9" s="46" t="s">
        <v>37</v>
      </c>
      <c r="R9" s="46">
        <v>4.4139534883720932</v>
      </c>
      <c r="S9" s="46">
        <v>2.3014055120987469</v>
      </c>
      <c r="T9" s="40" t="s">
        <v>37</v>
      </c>
      <c r="U9" s="40" t="s">
        <v>37</v>
      </c>
      <c r="V9" s="41">
        <v>2.0106240000000001E-2</v>
      </c>
      <c r="W9" s="41">
        <v>0.50265599999999999</v>
      </c>
      <c r="X9" s="54">
        <v>43</v>
      </c>
      <c r="Y9" s="42">
        <f t="shared" si="0"/>
        <v>1075</v>
      </c>
      <c r="Z9" s="43">
        <f>X9*100/(SUM(X8:X11))</f>
        <v>27.922077922077921</v>
      </c>
      <c r="AA9" s="43">
        <v>25</v>
      </c>
      <c r="AB9" s="43">
        <f>(V9*100)/(SUM(V8:V11))</f>
        <v>2.0691767828665695</v>
      </c>
      <c r="AC9" s="43">
        <f t="shared" si="1"/>
        <v>18.330418234981497</v>
      </c>
      <c r="AD9" s="71"/>
      <c r="AE9" s="35">
        <v>20</v>
      </c>
      <c r="AF9" s="51">
        <v>1.8181818181818181</v>
      </c>
      <c r="AG9" s="72"/>
      <c r="AH9" s="72"/>
      <c r="AI9" s="72"/>
      <c r="AJ9" s="35" t="s">
        <v>71</v>
      </c>
    </row>
    <row r="10" spans="1:37" s="44" customFormat="1" ht="15.75" customHeight="1" x14ac:dyDescent="0.25">
      <c r="A10" s="37" t="s">
        <v>52</v>
      </c>
      <c r="B10" s="35" t="s">
        <v>40</v>
      </c>
      <c r="C10" s="37" t="s">
        <v>53</v>
      </c>
      <c r="D10" s="37" t="s">
        <v>53</v>
      </c>
      <c r="E10" s="35" t="s">
        <v>53</v>
      </c>
      <c r="F10" s="35" t="s">
        <v>54</v>
      </c>
      <c r="G10" s="42">
        <v>2</v>
      </c>
      <c r="H10" s="35">
        <v>2024</v>
      </c>
      <c r="I10" s="52" t="s">
        <v>75</v>
      </c>
      <c r="J10" s="53" t="s">
        <v>69</v>
      </c>
      <c r="K10" s="53" t="s">
        <v>45</v>
      </c>
      <c r="L10" s="45">
        <v>7.0272727272727273</v>
      </c>
      <c r="M10" s="45">
        <v>3.3271154127407381</v>
      </c>
      <c r="N10" s="45">
        <v>6.5</v>
      </c>
      <c r="O10" s="45">
        <v>2.1876275473019362</v>
      </c>
      <c r="P10" s="45" t="s">
        <v>37</v>
      </c>
      <c r="Q10" s="46" t="s">
        <v>37</v>
      </c>
      <c r="R10" s="46">
        <v>3.5681818181818183</v>
      </c>
      <c r="S10" s="46">
        <v>1.6571307284225503</v>
      </c>
      <c r="T10" s="40" t="s">
        <v>37</v>
      </c>
      <c r="U10" s="40" t="s">
        <v>37</v>
      </c>
      <c r="V10" s="41">
        <v>0.4845902292</v>
      </c>
      <c r="W10" s="41">
        <v>12.114755730000001</v>
      </c>
      <c r="X10" s="54">
        <v>23</v>
      </c>
      <c r="Y10" s="42">
        <f t="shared" si="0"/>
        <v>575</v>
      </c>
      <c r="Z10" s="43">
        <f>X10*100/(SUM(X8:X11))</f>
        <v>14.935064935064934</v>
      </c>
      <c r="AA10" s="43">
        <v>25</v>
      </c>
      <c r="AB10" s="43">
        <f>(V10*100)/(SUM(V8:V11))</f>
        <v>49.87023190137139</v>
      </c>
      <c r="AC10" s="43">
        <f t="shared" si="1"/>
        <v>29.935098945478774</v>
      </c>
      <c r="AD10" s="71"/>
      <c r="AE10" s="35">
        <v>13.33</v>
      </c>
      <c r="AF10" s="36">
        <v>10</v>
      </c>
      <c r="AG10" s="72"/>
      <c r="AH10" s="72"/>
      <c r="AI10" s="72"/>
      <c r="AJ10" s="35" t="s">
        <v>71</v>
      </c>
    </row>
    <row r="11" spans="1:37" s="44" customFormat="1" ht="15.75" customHeight="1" x14ac:dyDescent="0.25">
      <c r="A11" s="37" t="s">
        <v>82</v>
      </c>
      <c r="B11" s="35" t="s">
        <v>40</v>
      </c>
      <c r="C11" s="37" t="s">
        <v>53</v>
      </c>
      <c r="D11" s="37" t="s">
        <v>53</v>
      </c>
      <c r="E11" s="35" t="s">
        <v>53</v>
      </c>
      <c r="F11" s="35" t="s">
        <v>54</v>
      </c>
      <c r="G11" s="42">
        <v>2</v>
      </c>
      <c r="H11" s="35">
        <v>2024</v>
      </c>
      <c r="I11" s="52" t="s">
        <v>76</v>
      </c>
      <c r="J11" s="53" t="s">
        <v>69</v>
      </c>
      <c r="K11" s="38" t="s">
        <v>55</v>
      </c>
      <c r="L11" s="39">
        <v>16</v>
      </c>
      <c r="M11" s="39" t="s">
        <v>37</v>
      </c>
      <c r="N11" s="39">
        <v>7</v>
      </c>
      <c r="O11" s="39" t="s">
        <v>37</v>
      </c>
      <c r="P11" s="39" t="s">
        <v>37</v>
      </c>
      <c r="Q11" s="39" t="s">
        <v>37</v>
      </c>
      <c r="R11" s="39">
        <v>3</v>
      </c>
      <c r="S11" s="39" t="s">
        <v>37</v>
      </c>
      <c r="T11" s="40" t="s">
        <v>37</v>
      </c>
      <c r="U11" s="40" t="s">
        <v>37</v>
      </c>
      <c r="V11" s="41">
        <v>0.36251315100000014</v>
      </c>
      <c r="W11" s="41">
        <v>9.0628287750000052</v>
      </c>
      <c r="X11" s="42">
        <v>1</v>
      </c>
      <c r="Y11" s="42">
        <f t="shared" si="0"/>
        <v>25</v>
      </c>
      <c r="Z11" s="43">
        <f>X11*100/(SUM(X8:X11))</f>
        <v>0.64935064935064934</v>
      </c>
      <c r="AA11" s="43">
        <v>25</v>
      </c>
      <c r="AB11" s="43">
        <f>(V11*100)/(SUM(V8:V11))</f>
        <v>37.307014913430017</v>
      </c>
      <c r="AC11" s="43">
        <f t="shared" si="1"/>
        <v>20.985455187593555</v>
      </c>
      <c r="AD11" s="71"/>
      <c r="AE11" s="35" t="s">
        <v>37</v>
      </c>
      <c r="AF11" s="36">
        <v>0</v>
      </c>
      <c r="AG11" s="72"/>
      <c r="AH11" s="72"/>
      <c r="AI11" s="72"/>
      <c r="AJ11" s="35" t="s">
        <v>71</v>
      </c>
    </row>
    <row r="12" spans="1:37" s="44" customFormat="1" ht="15.75" customHeight="1" x14ac:dyDescent="0.25">
      <c r="A12" s="51" t="s">
        <v>57</v>
      </c>
      <c r="B12" s="35" t="s">
        <v>40</v>
      </c>
      <c r="C12" s="37" t="s">
        <v>58</v>
      </c>
      <c r="D12" s="37" t="s">
        <v>58</v>
      </c>
      <c r="E12" s="35" t="s">
        <v>58</v>
      </c>
      <c r="F12" s="35" t="s">
        <v>54</v>
      </c>
      <c r="G12" s="42">
        <v>2</v>
      </c>
      <c r="H12" s="35">
        <v>2024</v>
      </c>
      <c r="I12" s="52" t="s">
        <v>75</v>
      </c>
      <c r="J12" s="53" t="s">
        <v>70</v>
      </c>
      <c r="K12" s="53" t="s">
        <v>36</v>
      </c>
      <c r="L12" s="45">
        <v>5.2784172661870494</v>
      </c>
      <c r="M12" s="45">
        <v>2.9211066641716221</v>
      </c>
      <c r="N12" s="45">
        <v>4.0942446043165459</v>
      </c>
      <c r="O12" s="45">
        <v>1.0691165107920735</v>
      </c>
      <c r="P12" s="45">
        <v>1.2912230215827338</v>
      </c>
      <c r="Q12" s="46">
        <v>0.50220883183245157</v>
      </c>
      <c r="R12" s="46">
        <v>1.0558139534883721</v>
      </c>
      <c r="S12" s="46">
        <v>0.69579170023526327</v>
      </c>
      <c r="T12" s="40" t="s">
        <v>37</v>
      </c>
      <c r="U12" s="40" t="s">
        <v>37</v>
      </c>
      <c r="V12" s="41">
        <v>0.10067414280000002</v>
      </c>
      <c r="W12" s="41">
        <v>2.5168535700000003</v>
      </c>
      <c r="X12" s="42">
        <v>139</v>
      </c>
      <c r="Y12" s="42">
        <f t="shared" si="0"/>
        <v>3475</v>
      </c>
      <c r="Z12" s="43">
        <f>X12*100/(SUM(X12:X14))</f>
        <v>69.5</v>
      </c>
      <c r="AA12" s="43">
        <v>33.33</v>
      </c>
      <c r="AB12" s="43">
        <f>(V12*100)/(SUM(V12:V14))</f>
        <v>14.083334065798844</v>
      </c>
      <c r="AC12" s="43">
        <f t="shared" si="1"/>
        <v>38.971111355266281</v>
      </c>
      <c r="AD12" s="71">
        <v>51.25</v>
      </c>
      <c r="AE12" s="35" t="s">
        <v>37</v>
      </c>
      <c r="AF12" s="36">
        <v>4.7945205479452051</v>
      </c>
      <c r="AG12" s="72">
        <v>20</v>
      </c>
      <c r="AH12" s="72">
        <f t="shared" si="2"/>
        <v>200000</v>
      </c>
      <c r="AI12" s="72">
        <v>30</v>
      </c>
      <c r="AJ12" s="35" t="s">
        <v>71</v>
      </c>
    </row>
    <row r="13" spans="1:37" s="44" customFormat="1" ht="15.75" customHeight="1" x14ac:dyDescent="0.25">
      <c r="A13" s="51" t="s">
        <v>57</v>
      </c>
      <c r="B13" s="35" t="s">
        <v>40</v>
      </c>
      <c r="C13" s="37" t="s">
        <v>58</v>
      </c>
      <c r="D13" s="37" t="s">
        <v>58</v>
      </c>
      <c r="E13" s="35" t="s">
        <v>58</v>
      </c>
      <c r="F13" s="35" t="s">
        <v>54</v>
      </c>
      <c r="G13" s="42">
        <v>2</v>
      </c>
      <c r="H13" s="35">
        <v>2024</v>
      </c>
      <c r="I13" s="52" t="s">
        <v>75</v>
      </c>
      <c r="J13" s="53" t="s">
        <v>70</v>
      </c>
      <c r="K13" s="53" t="s">
        <v>35</v>
      </c>
      <c r="L13" s="45">
        <v>7.55</v>
      </c>
      <c r="M13" s="45">
        <v>3.5045757634913897</v>
      </c>
      <c r="N13" s="45">
        <v>7.2</v>
      </c>
      <c r="O13" s="45">
        <v>1.9735429549092154</v>
      </c>
      <c r="P13" s="45" t="s">
        <v>37</v>
      </c>
      <c r="Q13" s="46" t="s">
        <v>37</v>
      </c>
      <c r="R13" s="46">
        <v>2.8375000000000008</v>
      </c>
      <c r="S13" s="46">
        <v>1.074336408183542</v>
      </c>
      <c r="T13" s="40" t="s">
        <v>37</v>
      </c>
      <c r="U13" s="40" t="s">
        <v>37</v>
      </c>
      <c r="V13" s="41">
        <v>0.21752045700000006</v>
      </c>
      <c r="W13" s="41">
        <v>5.4380114249999991</v>
      </c>
      <c r="X13" s="42">
        <v>40</v>
      </c>
      <c r="Y13" s="42">
        <f t="shared" si="0"/>
        <v>1000</v>
      </c>
      <c r="Z13" s="43">
        <f>X13*100/(SUM(X12:X14))</f>
        <v>20</v>
      </c>
      <c r="AA13" s="43">
        <v>33.33</v>
      </c>
      <c r="AB13" s="43">
        <f>(V13*100)/(SUM(V12:V14))</f>
        <v>30.428997723497211</v>
      </c>
      <c r="AC13" s="43">
        <f t="shared" si="1"/>
        <v>27.9196659078324</v>
      </c>
      <c r="AD13" s="71"/>
      <c r="AE13" s="35" t="s">
        <v>37</v>
      </c>
      <c r="AF13" s="36">
        <v>14.893617021276595</v>
      </c>
      <c r="AG13" s="72"/>
      <c r="AH13" s="72"/>
      <c r="AI13" s="72"/>
      <c r="AJ13" s="35" t="s">
        <v>71</v>
      </c>
    </row>
    <row r="14" spans="1:37" s="44" customFormat="1" ht="15.75" customHeight="1" x14ac:dyDescent="0.25">
      <c r="A14" s="51" t="s">
        <v>57</v>
      </c>
      <c r="B14" s="35" t="s">
        <v>40</v>
      </c>
      <c r="C14" s="37" t="s">
        <v>58</v>
      </c>
      <c r="D14" s="37" t="s">
        <v>58</v>
      </c>
      <c r="E14" s="35" t="s">
        <v>58</v>
      </c>
      <c r="F14" s="35" t="s">
        <v>54</v>
      </c>
      <c r="G14" s="42">
        <v>2</v>
      </c>
      <c r="H14" s="35">
        <v>2024</v>
      </c>
      <c r="I14" s="52" t="s">
        <v>75</v>
      </c>
      <c r="J14" s="53" t="s">
        <v>70</v>
      </c>
      <c r="K14" s="53" t="s">
        <v>45</v>
      </c>
      <c r="L14" s="47">
        <v>6.7523809523809541</v>
      </c>
      <c r="M14" s="47">
        <v>4.0269863480795429</v>
      </c>
      <c r="N14" s="47">
        <v>6.0714285714285712</v>
      </c>
      <c r="O14" s="47">
        <v>2.0080196356467375</v>
      </c>
      <c r="P14" s="47" t="s">
        <v>37</v>
      </c>
      <c r="Q14" s="48" t="s">
        <v>37</v>
      </c>
      <c r="R14" s="48">
        <v>3.2999999999999994</v>
      </c>
      <c r="S14" s="48">
        <v>2.0047443727318472</v>
      </c>
      <c r="T14" s="40" t="s">
        <v>37</v>
      </c>
      <c r="U14" s="40" t="s">
        <v>37</v>
      </c>
      <c r="V14" s="41">
        <v>0.3966513473999998</v>
      </c>
      <c r="W14" s="41">
        <v>9.9162836850000087</v>
      </c>
      <c r="X14" s="54">
        <v>21</v>
      </c>
      <c r="Y14" s="42">
        <f t="shared" si="0"/>
        <v>525</v>
      </c>
      <c r="Z14" s="43">
        <f>X14*100/(SUM(X12:X14))</f>
        <v>10.5</v>
      </c>
      <c r="AA14" s="43">
        <v>33.33</v>
      </c>
      <c r="AB14" s="43">
        <f>(V14*100)/(SUM(V12:V14))</f>
        <v>55.48766821070393</v>
      </c>
      <c r="AC14" s="43">
        <f t="shared" si="1"/>
        <v>33.105889403567978</v>
      </c>
      <c r="AD14" s="71"/>
      <c r="AE14" s="35" t="s">
        <v>37</v>
      </c>
      <c r="AF14" s="35" t="s">
        <v>37</v>
      </c>
      <c r="AG14" s="72"/>
      <c r="AH14" s="72"/>
      <c r="AI14" s="72"/>
      <c r="AJ14" s="35" t="s">
        <v>71</v>
      </c>
    </row>
    <row r="15" spans="1:37" s="44" customFormat="1" ht="15.75" customHeight="1" x14ac:dyDescent="0.25">
      <c r="A15" s="51" t="s">
        <v>59</v>
      </c>
      <c r="B15" s="35" t="s">
        <v>40</v>
      </c>
      <c r="C15" s="35" t="s">
        <v>60</v>
      </c>
      <c r="D15" s="35" t="s">
        <v>61</v>
      </c>
      <c r="E15" s="35" t="s">
        <v>61</v>
      </c>
      <c r="F15" s="35" t="s">
        <v>54</v>
      </c>
      <c r="G15" s="42">
        <v>2</v>
      </c>
      <c r="H15" s="35">
        <v>2024</v>
      </c>
      <c r="I15" s="52" t="s">
        <v>77</v>
      </c>
      <c r="J15" s="53" t="s">
        <v>69</v>
      </c>
      <c r="K15" s="53" t="s">
        <v>45</v>
      </c>
      <c r="L15" s="47">
        <v>14.012499999999999</v>
      </c>
      <c r="M15" s="47">
        <v>5.4679520846474139</v>
      </c>
      <c r="N15" s="47">
        <v>7.59375</v>
      </c>
      <c r="O15" s="47">
        <v>3.0616920702992543</v>
      </c>
      <c r="P15" s="47" t="s">
        <v>37</v>
      </c>
      <c r="Q15" s="48" t="s">
        <v>37</v>
      </c>
      <c r="R15" s="48">
        <v>2.8812500000000001</v>
      </c>
      <c r="S15" s="48">
        <v>0.98942323266301591</v>
      </c>
      <c r="T15" s="40" t="s">
        <v>37</v>
      </c>
      <c r="U15" s="40" t="s">
        <v>37</v>
      </c>
      <c r="V15" s="41">
        <v>0.28196488319999996</v>
      </c>
      <c r="W15" s="41">
        <v>7.0491220800000001</v>
      </c>
      <c r="X15" s="54">
        <v>16</v>
      </c>
      <c r="Y15" s="42">
        <f t="shared" si="0"/>
        <v>400</v>
      </c>
      <c r="Z15" s="43">
        <f>X15*100/(SUM(X15:X16))</f>
        <v>30.188679245283019</v>
      </c>
      <c r="AA15" s="43">
        <v>50</v>
      </c>
      <c r="AB15" s="43">
        <f>(V15*100)/(SUM(V15:V16))</f>
        <v>41.387260846909733</v>
      </c>
      <c r="AC15" s="43">
        <f t="shared" si="1"/>
        <v>40.525313364064253</v>
      </c>
      <c r="AD15" s="71">
        <v>33.729999999999997</v>
      </c>
      <c r="AE15" s="35">
        <v>24</v>
      </c>
      <c r="AF15" s="36">
        <v>12</v>
      </c>
      <c r="AG15" s="72" t="s">
        <v>78</v>
      </c>
      <c r="AH15" s="72" t="s">
        <v>78</v>
      </c>
      <c r="AI15" s="72" t="s">
        <v>78</v>
      </c>
      <c r="AJ15" s="35" t="s">
        <v>71</v>
      </c>
    </row>
    <row r="16" spans="1:37" s="44" customFormat="1" ht="15.75" customHeight="1" x14ac:dyDescent="0.25">
      <c r="A16" s="51" t="s">
        <v>59</v>
      </c>
      <c r="B16" s="35" t="s">
        <v>40</v>
      </c>
      <c r="C16" s="35" t="s">
        <v>60</v>
      </c>
      <c r="D16" s="35" t="s">
        <v>61</v>
      </c>
      <c r="E16" s="35" t="s">
        <v>61</v>
      </c>
      <c r="F16" s="35" t="s">
        <v>54</v>
      </c>
      <c r="G16" s="42">
        <v>2</v>
      </c>
      <c r="H16" s="35">
        <v>2024</v>
      </c>
      <c r="I16" s="52" t="s">
        <v>77</v>
      </c>
      <c r="J16" s="53" t="s">
        <v>69</v>
      </c>
      <c r="K16" s="53" t="s">
        <v>55</v>
      </c>
      <c r="L16" s="45">
        <v>8.8108108108108105</v>
      </c>
      <c r="M16" s="45">
        <v>7.8385721412265648</v>
      </c>
      <c r="N16" s="45">
        <v>4.9243243243243242</v>
      </c>
      <c r="O16" s="45">
        <v>1.794498599950757</v>
      </c>
      <c r="P16" s="45" t="s">
        <v>37</v>
      </c>
      <c r="Q16" s="46" t="s">
        <v>37</v>
      </c>
      <c r="R16" s="46">
        <v>1.7128571428571426</v>
      </c>
      <c r="S16" s="46">
        <v>0.58477532854417691</v>
      </c>
      <c r="T16" s="40" t="s">
        <v>37</v>
      </c>
      <c r="U16" s="40" t="s">
        <v>37</v>
      </c>
      <c r="V16" s="41">
        <v>0.39931935120000006</v>
      </c>
      <c r="W16" s="41">
        <v>9.9829837800000014</v>
      </c>
      <c r="X16" s="42">
        <v>37</v>
      </c>
      <c r="Y16" s="42">
        <f t="shared" si="0"/>
        <v>925</v>
      </c>
      <c r="Z16" s="43">
        <f>X16*100/(SUM(X15:X16))</f>
        <v>69.811320754716988</v>
      </c>
      <c r="AA16" s="43">
        <v>50</v>
      </c>
      <c r="AB16" s="43">
        <f>(V16*100)/(SUM(V15:V16))</f>
        <v>58.61273915309026</v>
      </c>
      <c r="AC16" s="43">
        <f t="shared" si="1"/>
        <v>59.474686635935747</v>
      </c>
      <c r="AD16" s="71"/>
      <c r="AE16" s="35">
        <v>4.54</v>
      </c>
      <c r="AF16" s="36">
        <v>11.363636363636363</v>
      </c>
      <c r="AG16" s="72"/>
      <c r="AH16" s="72"/>
      <c r="AI16" s="72"/>
      <c r="AJ16" s="35" t="s">
        <v>71</v>
      </c>
    </row>
    <row r="17" spans="1:36" s="44" customFormat="1" ht="15.75" customHeight="1" x14ac:dyDescent="0.25">
      <c r="A17" s="51" t="s">
        <v>79</v>
      </c>
      <c r="B17" s="35" t="s">
        <v>63</v>
      </c>
      <c r="C17" s="35" t="s">
        <v>64</v>
      </c>
      <c r="D17" s="35" t="s">
        <v>65</v>
      </c>
      <c r="E17" s="35" t="s">
        <v>66</v>
      </c>
      <c r="F17" s="35" t="s">
        <v>67</v>
      </c>
      <c r="G17" s="42">
        <v>2</v>
      </c>
      <c r="H17" s="35">
        <v>2024</v>
      </c>
      <c r="I17" s="52" t="s">
        <v>77</v>
      </c>
      <c r="J17" s="53" t="s">
        <v>70</v>
      </c>
      <c r="K17" s="53" t="s">
        <v>45</v>
      </c>
      <c r="L17" s="45">
        <v>7.6896551724137927</v>
      </c>
      <c r="M17" s="45">
        <v>2.7687673786244447</v>
      </c>
      <c r="N17" s="45">
        <v>6.0075862068965513</v>
      </c>
      <c r="O17" s="45">
        <v>1.2619475005929861</v>
      </c>
      <c r="P17" s="45" t="s">
        <v>37</v>
      </c>
      <c r="Q17" s="46" t="s">
        <v>37</v>
      </c>
      <c r="R17" s="46">
        <v>2.7236111111111105</v>
      </c>
      <c r="S17" s="46">
        <v>1.1602981357357127</v>
      </c>
      <c r="T17" s="40" t="s">
        <v>37</v>
      </c>
      <c r="U17" s="40" t="s">
        <v>37</v>
      </c>
      <c r="V17" s="41">
        <v>0.76010069520000012</v>
      </c>
      <c r="W17" s="41">
        <v>19.002517380000004</v>
      </c>
      <c r="X17" s="42">
        <v>146</v>
      </c>
      <c r="Y17" s="42">
        <f t="shared" si="0"/>
        <v>3650</v>
      </c>
      <c r="Z17" s="43">
        <f>X17*100/(SUM(X17:X18))</f>
        <v>98.648648648648646</v>
      </c>
      <c r="AA17" s="43">
        <v>50</v>
      </c>
      <c r="AB17" s="43">
        <f>(V17*100)/(SUM(V17:V18))</f>
        <v>99.794078068850325</v>
      </c>
      <c r="AC17" s="43">
        <f t="shared" si="1"/>
        <v>82.814242239166319</v>
      </c>
      <c r="AD17" s="71">
        <v>27.49</v>
      </c>
      <c r="AE17" s="35" t="s">
        <v>37</v>
      </c>
      <c r="AF17" s="51">
        <v>0.68027210884353739</v>
      </c>
      <c r="AG17" s="72">
        <v>15</v>
      </c>
      <c r="AH17" s="72">
        <f t="shared" si="2"/>
        <v>150000</v>
      </c>
      <c r="AI17" s="72">
        <v>30</v>
      </c>
      <c r="AJ17" s="35" t="s">
        <v>71</v>
      </c>
    </row>
    <row r="18" spans="1:36" s="44" customFormat="1" ht="15.75" customHeight="1" x14ac:dyDescent="0.25">
      <c r="A18" s="51" t="s">
        <v>79</v>
      </c>
      <c r="B18" s="35" t="s">
        <v>63</v>
      </c>
      <c r="C18" s="35" t="s">
        <v>64</v>
      </c>
      <c r="D18" s="35" t="s">
        <v>65</v>
      </c>
      <c r="E18" s="35" t="s">
        <v>66</v>
      </c>
      <c r="F18" s="35" t="s">
        <v>67</v>
      </c>
      <c r="G18" s="42">
        <v>2</v>
      </c>
      <c r="H18" s="35">
        <v>2024</v>
      </c>
      <c r="I18" s="52" t="s">
        <v>77</v>
      </c>
      <c r="J18" s="53" t="s">
        <v>70</v>
      </c>
      <c r="K18" s="53" t="s">
        <v>36</v>
      </c>
      <c r="L18" s="45">
        <v>3.15</v>
      </c>
      <c r="M18" s="45">
        <v>0.35355339059327379</v>
      </c>
      <c r="N18" s="45">
        <v>3.75</v>
      </c>
      <c r="O18" s="45">
        <v>0.35355339059327379</v>
      </c>
      <c r="P18" s="45">
        <v>0.81</v>
      </c>
      <c r="Q18" s="46">
        <v>0.22627416997969452</v>
      </c>
      <c r="R18" s="46">
        <v>0.8</v>
      </c>
      <c r="S18" s="46">
        <v>0.5656854249492379</v>
      </c>
      <c r="T18" s="40" t="s">
        <v>37</v>
      </c>
      <c r="U18" s="40" t="s">
        <v>37</v>
      </c>
      <c r="V18" s="41">
        <v>1.5684437999999999E-3</v>
      </c>
      <c r="W18" s="41">
        <v>3.9211095000000001E-2</v>
      </c>
      <c r="X18" s="42">
        <v>2</v>
      </c>
      <c r="Y18" s="42">
        <f t="shared" si="0"/>
        <v>50</v>
      </c>
      <c r="Z18" s="43">
        <f>X18*100/(SUM(X17:X18))</f>
        <v>1.3513513513513513</v>
      </c>
      <c r="AA18" s="43">
        <v>50</v>
      </c>
      <c r="AB18" s="43">
        <f>(V18*100)/(SUM(V17:V18))</f>
        <v>0.20592193114968779</v>
      </c>
      <c r="AC18" s="43">
        <f t="shared" si="1"/>
        <v>17.185757760833681</v>
      </c>
      <c r="AD18" s="71"/>
      <c r="AE18" s="35" t="s">
        <v>37</v>
      </c>
      <c r="AF18" s="35" t="s">
        <v>37</v>
      </c>
      <c r="AG18" s="72"/>
      <c r="AH18" s="72"/>
      <c r="AI18" s="72"/>
      <c r="AJ18" s="35" t="s">
        <v>71</v>
      </c>
    </row>
    <row r="19" spans="1:36" s="44" customFormat="1" ht="15.75" customHeight="1" x14ac:dyDescent="0.25">
      <c r="A19" s="51" t="s">
        <v>80</v>
      </c>
      <c r="B19" s="35" t="s">
        <v>63</v>
      </c>
      <c r="C19" s="35" t="s">
        <v>64</v>
      </c>
      <c r="D19" s="35" t="s">
        <v>65</v>
      </c>
      <c r="E19" s="35" t="s">
        <v>72</v>
      </c>
      <c r="F19" s="35" t="s">
        <v>67</v>
      </c>
      <c r="G19" s="42">
        <v>2</v>
      </c>
      <c r="H19" s="35">
        <v>2024</v>
      </c>
      <c r="I19" s="52" t="s">
        <v>81</v>
      </c>
      <c r="J19" s="53" t="s">
        <v>69</v>
      </c>
      <c r="K19" s="53" t="s">
        <v>45</v>
      </c>
      <c r="L19" s="45">
        <v>8.5970149253731343</v>
      </c>
      <c r="M19" s="45">
        <v>4.6625513288019951</v>
      </c>
      <c r="N19" s="45">
        <v>6.7152238805970148</v>
      </c>
      <c r="O19" s="45">
        <v>4.3950176192320844</v>
      </c>
      <c r="P19" s="45" t="s">
        <v>37</v>
      </c>
      <c r="Q19" s="46" t="s">
        <v>37</v>
      </c>
      <c r="R19" s="46">
        <v>2.2352459016393436</v>
      </c>
      <c r="S19" s="46">
        <v>1.5172163178634941</v>
      </c>
      <c r="T19" s="40" t="s">
        <v>37</v>
      </c>
      <c r="U19" s="40" t="s">
        <v>37</v>
      </c>
      <c r="V19" s="41">
        <v>0.50160984720000001</v>
      </c>
      <c r="W19" s="41">
        <v>12.540246179999999</v>
      </c>
      <c r="X19" s="42">
        <v>76</v>
      </c>
      <c r="Y19" s="42">
        <f t="shared" si="0"/>
        <v>1900</v>
      </c>
      <c r="Z19" s="43">
        <f>X19*100/(SUM(X19:X20))</f>
        <v>89.411764705882348</v>
      </c>
      <c r="AA19" s="43">
        <v>50</v>
      </c>
      <c r="AB19" s="43">
        <f>(V19*100)/(SUM(V19:V20))</f>
        <v>90.687553159313936</v>
      </c>
      <c r="AC19" s="43">
        <f t="shared" si="1"/>
        <v>76.699772621732095</v>
      </c>
      <c r="AD19" s="71">
        <v>15.04</v>
      </c>
      <c r="AE19" s="35">
        <v>40.14</v>
      </c>
      <c r="AF19" s="36">
        <v>6.3380281690140841</v>
      </c>
      <c r="AG19" s="72">
        <v>6</v>
      </c>
      <c r="AH19" s="72">
        <f t="shared" si="2"/>
        <v>60000</v>
      </c>
      <c r="AI19" s="72">
        <v>30</v>
      </c>
      <c r="AJ19" s="35" t="s">
        <v>71</v>
      </c>
    </row>
    <row r="20" spans="1:36" s="64" customFormat="1" ht="15.75" customHeight="1" x14ac:dyDescent="0.25">
      <c r="A20" s="55" t="s">
        <v>80</v>
      </c>
      <c r="B20" s="56" t="s">
        <v>63</v>
      </c>
      <c r="C20" s="56" t="s">
        <v>64</v>
      </c>
      <c r="D20" s="56" t="s">
        <v>65</v>
      </c>
      <c r="E20" s="56" t="s">
        <v>72</v>
      </c>
      <c r="F20" s="56" t="s">
        <v>67</v>
      </c>
      <c r="G20" s="57">
        <v>2</v>
      </c>
      <c r="H20" s="56">
        <v>2024</v>
      </c>
      <c r="I20" s="58" t="s">
        <v>81</v>
      </c>
      <c r="J20" s="59" t="s">
        <v>69</v>
      </c>
      <c r="K20" s="59" t="s">
        <v>35</v>
      </c>
      <c r="L20" s="49">
        <v>8.0555555555555571</v>
      </c>
      <c r="M20" s="49">
        <v>2.9958767961613111</v>
      </c>
      <c r="N20" s="49">
        <v>6.0888888888888886</v>
      </c>
      <c r="O20" s="49">
        <v>4.1978251644287328</v>
      </c>
      <c r="P20" s="49" t="s">
        <v>37</v>
      </c>
      <c r="Q20" s="50" t="s">
        <v>37</v>
      </c>
      <c r="R20" s="50">
        <v>4</v>
      </c>
      <c r="S20" s="50">
        <v>1.51657508881031</v>
      </c>
      <c r="T20" s="60" t="s">
        <v>37</v>
      </c>
      <c r="U20" s="60" t="s">
        <v>37</v>
      </c>
      <c r="V20" s="61">
        <v>5.1508888200000012E-2</v>
      </c>
      <c r="W20" s="61">
        <v>1.2877222050000001</v>
      </c>
      <c r="X20" s="57">
        <v>9</v>
      </c>
      <c r="Y20" s="57">
        <f t="shared" si="0"/>
        <v>225</v>
      </c>
      <c r="Z20" s="62">
        <f>X20*100/(SUM(X19:X20))</f>
        <v>10.588235294117647</v>
      </c>
      <c r="AA20" s="62">
        <v>50</v>
      </c>
      <c r="AB20" s="62">
        <f>(V20*100)/(SUM(V19:V20))</f>
        <v>9.3124468406860643</v>
      </c>
      <c r="AC20" s="62">
        <f t="shared" si="1"/>
        <v>23.300227378267902</v>
      </c>
      <c r="AD20" s="73"/>
      <c r="AE20" s="62">
        <v>74.666666666666671</v>
      </c>
      <c r="AF20" s="63">
        <v>13.333333333333334</v>
      </c>
      <c r="AG20" s="74"/>
      <c r="AH20" s="72"/>
      <c r="AI20" s="74"/>
      <c r="AJ20" s="56" t="s">
        <v>71</v>
      </c>
    </row>
  </sheetData>
  <mergeCells count="28">
    <mergeCell ref="AD19:AD20"/>
    <mergeCell ref="AG19:AG20"/>
    <mergeCell ref="AH19:AH20"/>
    <mergeCell ref="AI19:AI20"/>
    <mergeCell ref="AD15:AD16"/>
    <mergeCell ref="AG15:AG16"/>
    <mergeCell ref="AH15:AH16"/>
    <mergeCell ref="AI15:AI16"/>
    <mergeCell ref="AD17:AD18"/>
    <mergeCell ref="AG17:AG18"/>
    <mergeCell ref="AH17:AH18"/>
    <mergeCell ref="AI17:AI18"/>
    <mergeCell ref="AD8:AD11"/>
    <mergeCell ref="AG8:AG11"/>
    <mergeCell ref="AH8:AH11"/>
    <mergeCell ref="AI8:AI11"/>
    <mergeCell ref="AD12:AD14"/>
    <mergeCell ref="AG12:AG14"/>
    <mergeCell ref="AH12:AH14"/>
    <mergeCell ref="AI12:AI14"/>
    <mergeCell ref="AD3:AD4"/>
    <mergeCell ref="AG3:AG4"/>
    <mergeCell ref="AH3:AH4"/>
    <mergeCell ref="AI3:AI4"/>
    <mergeCell ref="AD5:AD7"/>
    <mergeCell ref="AG5:AG7"/>
    <mergeCell ref="AH5:AH7"/>
    <mergeCell ref="AI5:AI7"/>
  </mergeCells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AK19"/>
  <sheetViews>
    <sheetView topLeftCell="W1" workbookViewId="0">
      <selection activeCell="AI21" sqref="AI21"/>
    </sheetView>
  </sheetViews>
  <sheetFormatPr baseColWidth="10" defaultColWidth="10.85546875" defaultRowHeight="15" x14ac:dyDescent="0.25"/>
  <cols>
    <col min="1" max="1" width="25.140625" style="16" customWidth="1"/>
    <col min="2" max="29" width="10.85546875" style="16"/>
    <col min="30" max="30" width="14.7109375" style="16" customWidth="1"/>
    <col min="31" max="16384" width="10.85546875" style="16"/>
  </cols>
  <sheetData>
    <row r="1" spans="1:37" s="4" customFormat="1" ht="61.15" customHeight="1" x14ac:dyDescent="0.25">
      <c r="A1" s="1" t="s">
        <v>20</v>
      </c>
      <c r="B1" s="2" t="s">
        <v>0</v>
      </c>
      <c r="C1" s="2" t="s">
        <v>21</v>
      </c>
      <c r="D1" s="2" t="s">
        <v>13</v>
      </c>
      <c r="E1" s="2" t="s">
        <v>14</v>
      </c>
      <c r="F1" s="1" t="s">
        <v>22</v>
      </c>
      <c r="G1" s="1" t="s">
        <v>38</v>
      </c>
      <c r="H1" s="1" t="s">
        <v>23</v>
      </c>
      <c r="I1" s="2" t="s">
        <v>1</v>
      </c>
      <c r="J1" s="1" t="s">
        <v>24</v>
      </c>
      <c r="K1" s="2" t="s">
        <v>15</v>
      </c>
      <c r="L1" s="1" t="s">
        <v>25</v>
      </c>
      <c r="M1" s="1" t="s">
        <v>26</v>
      </c>
      <c r="N1" s="1" t="s">
        <v>2</v>
      </c>
      <c r="O1" s="1" t="s">
        <v>27</v>
      </c>
      <c r="P1" s="1" t="s">
        <v>29</v>
      </c>
      <c r="Q1" s="1" t="s">
        <v>39</v>
      </c>
      <c r="R1" s="1" t="s">
        <v>16</v>
      </c>
      <c r="S1" s="1" t="s">
        <v>17</v>
      </c>
      <c r="T1" s="1" t="s">
        <v>30</v>
      </c>
      <c r="U1" s="1" t="s">
        <v>31</v>
      </c>
      <c r="V1" s="1" t="s">
        <v>3</v>
      </c>
      <c r="W1" s="1" t="s">
        <v>4</v>
      </c>
      <c r="X1" s="1" t="s">
        <v>28</v>
      </c>
      <c r="Y1" s="1" t="s">
        <v>34</v>
      </c>
      <c r="Z1" s="1" t="s">
        <v>5</v>
      </c>
      <c r="AA1" s="1" t="s">
        <v>6</v>
      </c>
      <c r="AB1" s="3" t="s">
        <v>7</v>
      </c>
      <c r="AC1" s="1" t="s">
        <v>8</v>
      </c>
      <c r="AD1" s="1" t="s">
        <v>19</v>
      </c>
      <c r="AE1" s="1" t="s">
        <v>9</v>
      </c>
      <c r="AF1" s="1" t="s">
        <v>10</v>
      </c>
      <c r="AG1" s="1" t="s">
        <v>11</v>
      </c>
      <c r="AH1" s="1" t="s">
        <v>12</v>
      </c>
      <c r="AI1" s="1" t="s">
        <v>18</v>
      </c>
      <c r="AJ1" s="1" t="s">
        <v>33</v>
      </c>
      <c r="AK1" s="2" t="s">
        <v>32</v>
      </c>
    </row>
    <row r="2" spans="1:37" x14ac:dyDescent="0.25">
      <c r="A2" s="16" t="s">
        <v>50</v>
      </c>
      <c r="B2" s="16" t="s">
        <v>40</v>
      </c>
      <c r="C2" s="16" t="s">
        <v>41</v>
      </c>
      <c r="D2" s="16" t="s">
        <v>41</v>
      </c>
      <c r="E2" s="16" t="s">
        <v>51</v>
      </c>
      <c r="F2" s="16" t="s">
        <v>49</v>
      </c>
      <c r="G2" s="16">
        <v>3</v>
      </c>
      <c r="H2" s="16">
        <v>2025</v>
      </c>
      <c r="I2" s="16" t="s">
        <v>83</v>
      </c>
      <c r="J2" s="16" t="s">
        <v>70</v>
      </c>
      <c r="K2" s="16" t="s">
        <v>36</v>
      </c>
      <c r="L2" s="16">
        <v>7.05</v>
      </c>
      <c r="M2" s="16">
        <v>3.53</v>
      </c>
      <c r="N2" s="16">
        <v>5.43</v>
      </c>
      <c r="O2" s="16">
        <v>1.49</v>
      </c>
      <c r="P2" s="16">
        <v>0.56999999999999995</v>
      </c>
      <c r="Q2" s="16">
        <v>0.28000000000000003</v>
      </c>
      <c r="R2" s="16">
        <v>2.06</v>
      </c>
      <c r="S2" s="16">
        <v>1.08</v>
      </c>
      <c r="T2" s="16" t="s">
        <v>37</v>
      </c>
      <c r="U2" s="16" t="s">
        <v>37</v>
      </c>
      <c r="V2" s="16">
        <v>1.0065466488000001</v>
      </c>
      <c r="W2" s="16">
        <v>25.163666220000017</v>
      </c>
      <c r="X2" s="16">
        <v>206</v>
      </c>
      <c r="Y2" s="16">
        <v>5150</v>
      </c>
      <c r="Z2" s="16">
        <v>100</v>
      </c>
      <c r="AA2" s="16">
        <v>100</v>
      </c>
      <c r="AB2" s="16">
        <v>100</v>
      </c>
      <c r="AC2" s="16">
        <v>100</v>
      </c>
      <c r="AD2" s="16">
        <v>28.14</v>
      </c>
      <c r="AE2" s="16" t="s">
        <v>37</v>
      </c>
      <c r="AF2" s="16" t="s">
        <v>37</v>
      </c>
      <c r="AG2" s="70">
        <v>8</v>
      </c>
      <c r="AH2" s="70">
        <v>80000</v>
      </c>
      <c r="AI2" s="75">
        <v>19.600000000000001</v>
      </c>
      <c r="AJ2" s="16" t="s">
        <v>71</v>
      </c>
    </row>
    <row r="3" spans="1:37" x14ac:dyDescent="0.25">
      <c r="A3" s="16" t="s">
        <v>89</v>
      </c>
      <c r="B3" s="16" t="s">
        <v>40</v>
      </c>
      <c r="C3" s="16" t="s">
        <v>41</v>
      </c>
      <c r="D3" s="16" t="s">
        <v>41</v>
      </c>
      <c r="E3" s="16" t="s">
        <v>84</v>
      </c>
      <c r="F3" s="16" t="s">
        <v>49</v>
      </c>
      <c r="G3" s="16">
        <v>3</v>
      </c>
      <c r="H3" s="16">
        <v>2025</v>
      </c>
      <c r="I3" s="16" t="s">
        <v>90</v>
      </c>
      <c r="J3" s="16" t="s">
        <v>69</v>
      </c>
      <c r="K3" s="16" t="s">
        <v>45</v>
      </c>
      <c r="L3" s="16">
        <v>3.05</v>
      </c>
      <c r="M3" s="16">
        <v>0.49</v>
      </c>
      <c r="N3" s="16">
        <v>0.3</v>
      </c>
      <c r="O3" s="16" t="s">
        <v>37</v>
      </c>
      <c r="P3" s="16" t="s">
        <v>37</v>
      </c>
      <c r="Q3" s="16" t="s">
        <v>37</v>
      </c>
      <c r="R3" s="16" t="s">
        <v>37</v>
      </c>
      <c r="S3" s="16" t="s">
        <v>37</v>
      </c>
      <c r="T3" s="16" t="s">
        <v>37</v>
      </c>
      <c r="U3" s="16" t="s">
        <v>37</v>
      </c>
      <c r="V3" s="16">
        <v>1.480479E-3</v>
      </c>
      <c r="W3" s="16">
        <v>3.7011975000000003E-2</v>
      </c>
      <c r="X3" s="16">
        <v>2</v>
      </c>
      <c r="Y3" s="16">
        <v>50</v>
      </c>
      <c r="Z3" s="16">
        <v>100</v>
      </c>
      <c r="AA3" s="16">
        <v>100</v>
      </c>
      <c r="AB3" s="16">
        <v>100</v>
      </c>
      <c r="AC3" s="16">
        <v>100</v>
      </c>
      <c r="AD3" s="16">
        <v>2.4427903499999997E-5</v>
      </c>
      <c r="AE3" s="16" t="s">
        <v>37</v>
      </c>
      <c r="AF3" s="16" t="s">
        <v>37</v>
      </c>
      <c r="AG3" s="70"/>
      <c r="AH3" s="70"/>
      <c r="AI3" s="75"/>
      <c r="AJ3" s="16" t="s">
        <v>71</v>
      </c>
    </row>
    <row r="4" spans="1:37" x14ac:dyDescent="0.25">
      <c r="A4" s="16" t="s">
        <v>43</v>
      </c>
      <c r="B4" s="16" t="s">
        <v>40</v>
      </c>
      <c r="C4" s="16" t="s">
        <v>41</v>
      </c>
      <c r="D4" s="16" t="s">
        <v>41</v>
      </c>
      <c r="E4" s="16" t="s">
        <v>42</v>
      </c>
      <c r="F4" s="16" t="s">
        <v>37</v>
      </c>
      <c r="G4" s="16">
        <v>3</v>
      </c>
      <c r="H4" s="16">
        <v>2025</v>
      </c>
      <c r="I4" s="16" t="s">
        <v>85</v>
      </c>
      <c r="J4" s="16" t="s">
        <v>69</v>
      </c>
      <c r="K4" s="16" t="s">
        <v>36</v>
      </c>
      <c r="L4" s="16">
        <v>4.4000000000000004</v>
      </c>
      <c r="M4" s="16">
        <v>1.32</v>
      </c>
      <c r="N4" s="16">
        <v>4.9800000000000004</v>
      </c>
      <c r="O4" s="16">
        <v>0.77</v>
      </c>
      <c r="P4" s="16">
        <v>0.75</v>
      </c>
      <c r="Q4" s="16">
        <v>0.28000000000000003</v>
      </c>
      <c r="R4" s="16">
        <v>1.77</v>
      </c>
      <c r="S4" s="16">
        <v>0.67</v>
      </c>
      <c r="T4" s="16" t="s">
        <v>37</v>
      </c>
      <c r="U4" s="16" t="s">
        <v>37</v>
      </c>
      <c r="V4" s="16">
        <v>4.7317208399999998E-2</v>
      </c>
      <c r="W4" s="16">
        <v>1.1829302100000003</v>
      </c>
      <c r="X4" s="16">
        <v>282</v>
      </c>
      <c r="Y4" s="16">
        <v>7050</v>
      </c>
      <c r="Z4" s="16">
        <v>65.127020785219401</v>
      </c>
      <c r="AA4" s="16">
        <v>33.33</v>
      </c>
      <c r="AB4" s="16">
        <v>33.002065425318406</v>
      </c>
      <c r="AC4" s="16">
        <v>43.819695403512604</v>
      </c>
      <c r="AD4" s="16">
        <v>117.9</v>
      </c>
      <c r="AE4" s="16">
        <v>0.34</v>
      </c>
      <c r="AF4" s="65">
        <v>0.34843205574912894</v>
      </c>
      <c r="AG4" s="70">
        <v>5</v>
      </c>
      <c r="AH4" s="70">
        <v>50000</v>
      </c>
      <c r="AI4" s="70">
        <v>13.2</v>
      </c>
      <c r="AJ4" s="16" t="s">
        <v>71</v>
      </c>
    </row>
    <row r="5" spans="1:37" x14ac:dyDescent="0.25">
      <c r="A5" s="16" t="s">
        <v>43</v>
      </c>
      <c r="B5" s="16" t="s">
        <v>40</v>
      </c>
      <c r="C5" s="16" t="s">
        <v>41</v>
      </c>
      <c r="D5" s="16" t="s">
        <v>41</v>
      </c>
      <c r="E5" s="16" t="s">
        <v>42</v>
      </c>
      <c r="F5" s="16" t="s">
        <v>37</v>
      </c>
      <c r="G5" s="16">
        <v>3</v>
      </c>
      <c r="H5" s="16">
        <v>2025</v>
      </c>
      <c r="I5" s="16" t="s">
        <v>85</v>
      </c>
      <c r="J5" s="16" t="s">
        <v>69</v>
      </c>
      <c r="K5" s="16" t="s">
        <v>35</v>
      </c>
      <c r="L5" s="16">
        <v>4.5999999999999996</v>
      </c>
      <c r="M5" s="16">
        <v>1.26</v>
      </c>
      <c r="N5" s="16">
        <v>5.37</v>
      </c>
      <c r="O5" s="16">
        <v>0.62</v>
      </c>
      <c r="P5" s="16">
        <v>0.88</v>
      </c>
      <c r="Q5" s="16">
        <v>0.1</v>
      </c>
      <c r="R5" s="16">
        <v>3.32</v>
      </c>
      <c r="S5" s="16">
        <v>0.85</v>
      </c>
      <c r="T5" s="16" t="s">
        <v>37</v>
      </c>
      <c r="U5" s="16" t="s">
        <v>37</v>
      </c>
      <c r="V5" s="16">
        <v>0.23115971340000002</v>
      </c>
      <c r="W5" s="16">
        <v>5.7789928350000013</v>
      </c>
      <c r="X5" s="16">
        <v>129</v>
      </c>
      <c r="Y5" s="16">
        <v>3225</v>
      </c>
      <c r="Z5" s="16">
        <v>29.792147806004618</v>
      </c>
      <c r="AA5" s="16">
        <v>33.33</v>
      </c>
      <c r="AB5" s="16">
        <v>66.997934574681608</v>
      </c>
      <c r="AC5" s="16">
        <v>43.373360793562078</v>
      </c>
      <c r="AE5" s="16">
        <v>0.73</v>
      </c>
      <c r="AF5" s="65">
        <v>0.73529411764705876</v>
      </c>
      <c r="AG5" s="70"/>
      <c r="AH5" s="70"/>
      <c r="AI5" s="70"/>
      <c r="AJ5" s="16" t="s">
        <v>71</v>
      </c>
    </row>
    <row r="6" spans="1:37" x14ac:dyDescent="0.25">
      <c r="A6" s="16" t="s">
        <v>43</v>
      </c>
      <c r="B6" s="16" t="s">
        <v>40</v>
      </c>
      <c r="C6" s="16" t="s">
        <v>41</v>
      </c>
      <c r="D6" s="16" t="s">
        <v>41</v>
      </c>
      <c r="E6" s="16" t="s">
        <v>42</v>
      </c>
      <c r="F6" s="16" t="s">
        <v>37</v>
      </c>
      <c r="G6" s="16">
        <v>3</v>
      </c>
      <c r="H6" s="16">
        <v>2025</v>
      </c>
      <c r="I6" s="16" t="s">
        <v>85</v>
      </c>
      <c r="J6" s="16" t="s">
        <v>69</v>
      </c>
      <c r="K6" s="16" t="s">
        <v>45</v>
      </c>
      <c r="L6" s="16">
        <v>4.8099999999999996</v>
      </c>
      <c r="M6" s="16">
        <v>1.82</v>
      </c>
      <c r="N6" s="16">
        <v>4.93</v>
      </c>
      <c r="O6" s="16">
        <v>0.8</v>
      </c>
      <c r="P6" s="16">
        <v>0.75</v>
      </c>
      <c r="Q6" s="16" t="s">
        <v>37</v>
      </c>
      <c r="R6" s="16">
        <v>3.26</v>
      </c>
      <c r="S6" s="16">
        <v>1.1399999999999999</v>
      </c>
      <c r="T6" s="16" t="s">
        <v>37</v>
      </c>
      <c r="U6" s="16" t="s">
        <v>37</v>
      </c>
      <c r="V6" s="16">
        <v>0.46928042699999983</v>
      </c>
      <c r="W6" s="16">
        <v>11.732010675000009</v>
      </c>
      <c r="X6" s="16">
        <v>22</v>
      </c>
      <c r="Y6" s="16">
        <v>550</v>
      </c>
      <c r="Z6" s="16">
        <v>5.0808314087759818</v>
      </c>
      <c r="AA6" s="16">
        <v>33.33</v>
      </c>
      <c r="AB6" s="16">
        <v>22.286386900000664</v>
      </c>
      <c r="AC6" s="16">
        <v>20.232406102925548</v>
      </c>
      <c r="AE6" s="16" t="s">
        <v>37</v>
      </c>
      <c r="AF6" s="16" t="s">
        <v>37</v>
      </c>
      <c r="AG6" s="70"/>
      <c r="AH6" s="70"/>
      <c r="AI6" s="70"/>
      <c r="AJ6" s="16" t="s">
        <v>71</v>
      </c>
    </row>
    <row r="7" spans="1:37" x14ac:dyDescent="0.25">
      <c r="A7" s="16" t="s">
        <v>52</v>
      </c>
      <c r="B7" s="16" t="s">
        <v>40</v>
      </c>
      <c r="C7" s="16" t="s">
        <v>53</v>
      </c>
      <c r="D7" s="16" t="s">
        <v>53</v>
      </c>
      <c r="E7" s="16" t="s">
        <v>53</v>
      </c>
      <c r="F7" s="16" t="s">
        <v>54</v>
      </c>
      <c r="G7" s="16">
        <v>3</v>
      </c>
      <c r="H7" s="16">
        <v>2025</v>
      </c>
      <c r="I7" s="16" t="s">
        <v>86</v>
      </c>
      <c r="J7" s="16" t="s">
        <v>69</v>
      </c>
      <c r="K7" s="16" t="s">
        <v>36</v>
      </c>
      <c r="L7" s="16">
        <v>6.8</v>
      </c>
      <c r="M7" s="16">
        <v>2.71</v>
      </c>
      <c r="N7" s="16">
        <v>6.5</v>
      </c>
      <c r="O7" s="16">
        <v>2.27</v>
      </c>
      <c r="P7" s="16">
        <v>1.28</v>
      </c>
      <c r="Q7" s="16">
        <v>0.45</v>
      </c>
      <c r="R7" s="16">
        <v>1.87</v>
      </c>
      <c r="S7" s="16">
        <v>1.1100000000000001</v>
      </c>
      <c r="T7" s="16" t="s">
        <v>37</v>
      </c>
      <c r="U7" s="16" t="s">
        <v>37</v>
      </c>
      <c r="V7" s="16">
        <v>0.13457829000000004</v>
      </c>
      <c r="W7" s="16">
        <v>3.3644572499999992</v>
      </c>
      <c r="X7" s="16">
        <v>150</v>
      </c>
      <c r="Y7" s="16">
        <v>3750</v>
      </c>
      <c r="Z7" s="16">
        <v>69.767441860465112</v>
      </c>
      <c r="AA7" s="16">
        <v>25</v>
      </c>
      <c r="AB7" s="16">
        <v>13.607068210839282</v>
      </c>
      <c r="AC7" s="16">
        <v>36.124836690434798</v>
      </c>
      <c r="AD7" s="16">
        <v>87.4</v>
      </c>
      <c r="AE7" s="67">
        <v>5.4878048780487809</v>
      </c>
      <c r="AF7" s="67">
        <v>5.4878048780487809</v>
      </c>
      <c r="AG7" s="70">
        <v>87</v>
      </c>
      <c r="AH7" s="70">
        <v>870000</v>
      </c>
      <c r="AI7" s="70">
        <v>15.9</v>
      </c>
      <c r="AJ7" s="16" t="s">
        <v>71</v>
      </c>
    </row>
    <row r="8" spans="1:37" x14ac:dyDescent="0.25">
      <c r="A8" s="16" t="s">
        <v>52</v>
      </c>
      <c r="B8" s="16" t="s">
        <v>40</v>
      </c>
      <c r="C8" s="16" t="s">
        <v>53</v>
      </c>
      <c r="D8" s="16" t="s">
        <v>53</v>
      </c>
      <c r="E8" s="16" t="s">
        <v>53</v>
      </c>
      <c r="F8" s="16" t="s">
        <v>54</v>
      </c>
      <c r="G8" s="16">
        <v>3</v>
      </c>
      <c r="H8" s="16">
        <v>2025</v>
      </c>
      <c r="I8" s="16" t="s">
        <v>86</v>
      </c>
      <c r="J8" s="16" t="s">
        <v>69</v>
      </c>
      <c r="K8" s="16" t="s">
        <v>35</v>
      </c>
      <c r="L8" s="16">
        <v>11.18</v>
      </c>
      <c r="M8" s="16">
        <v>4.46</v>
      </c>
      <c r="N8" s="16">
        <v>9.09</v>
      </c>
      <c r="O8" s="16">
        <v>2.06</v>
      </c>
      <c r="P8" s="16" t="s">
        <v>37</v>
      </c>
      <c r="Q8" s="16" t="s">
        <v>37</v>
      </c>
      <c r="R8" s="16">
        <v>4.6399999999999997</v>
      </c>
      <c r="S8" s="16">
        <v>2.0699999999999998</v>
      </c>
      <c r="T8" s="16" t="s">
        <v>37</v>
      </c>
      <c r="U8" s="16" t="s">
        <v>37</v>
      </c>
      <c r="V8" s="16">
        <v>0.12120135720000003</v>
      </c>
      <c r="W8" s="16">
        <v>3.0300339300000001</v>
      </c>
      <c r="X8" s="16">
        <v>32</v>
      </c>
      <c r="Y8" s="16">
        <v>800</v>
      </c>
      <c r="Z8" s="16">
        <v>14.883720930232558</v>
      </c>
      <c r="AA8" s="16">
        <v>25</v>
      </c>
      <c r="AB8" s="16">
        <v>12.254540718764495</v>
      </c>
      <c r="AC8" s="16">
        <v>17.379420549665685</v>
      </c>
      <c r="AE8" s="67">
        <v>24.444444444444443</v>
      </c>
      <c r="AF8" s="67">
        <v>24.444444444444443</v>
      </c>
      <c r="AG8" s="70"/>
      <c r="AH8" s="70"/>
      <c r="AI8" s="70"/>
      <c r="AJ8" s="16" t="s">
        <v>71</v>
      </c>
    </row>
    <row r="9" spans="1:37" x14ac:dyDescent="0.25">
      <c r="A9" s="16" t="s">
        <v>52</v>
      </c>
      <c r="B9" s="16" t="s">
        <v>40</v>
      </c>
      <c r="C9" s="16" t="s">
        <v>53</v>
      </c>
      <c r="D9" s="16" t="s">
        <v>53</v>
      </c>
      <c r="E9" s="16" t="s">
        <v>53</v>
      </c>
      <c r="F9" s="16" t="s">
        <v>54</v>
      </c>
      <c r="G9" s="16">
        <v>3</v>
      </c>
      <c r="H9" s="16">
        <v>2025</v>
      </c>
      <c r="I9" s="16" t="s">
        <v>86</v>
      </c>
      <c r="J9" s="16" t="s">
        <v>69</v>
      </c>
      <c r="K9" s="16" t="s">
        <v>45</v>
      </c>
      <c r="L9" s="16">
        <v>7.12</v>
      </c>
      <c r="M9" s="16">
        <v>3.29</v>
      </c>
      <c r="N9" s="16">
        <v>6.76</v>
      </c>
      <c r="O9" s="16">
        <v>2.33</v>
      </c>
      <c r="P9" s="16" t="s">
        <v>37</v>
      </c>
      <c r="Q9" s="16" t="s">
        <v>37</v>
      </c>
      <c r="R9" s="16">
        <v>3.69</v>
      </c>
      <c r="S9" s="16">
        <v>1.92</v>
      </c>
      <c r="T9" s="16" t="s">
        <v>37</v>
      </c>
      <c r="U9" s="16" t="s">
        <v>37</v>
      </c>
      <c r="V9" s="16">
        <v>0.36295140419999999</v>
      </c>
      <c r="W9" s="16">
        <v>9.0737851049999989</v>
      </c>
      <c r="X9" s="16">
        <v>28</v>
      </c>
      <c r="Y9" s="16">
        <v>700</v>
      </c>
      <c r="Z9" s="16">
        <v>13.023255813953488</v>
      </c>
      <c r="AA9" s="16">
        <v>25</v>
      </c>
      <c r="AB9" s="16">
        <v>36.697631647491569</v>
      </c>
      <c r="AC9" s="16">
        <v>24.906962487148352</v>
      </c>
      <c r="AE9" s="67">
        <v>10.526315789473683</v>
      </c>
      <c r="AF9" s="67">
        <v>10.526315789473683</v>
      </c>
      <c r="AG9" s="70"/>
      <c r="AH9" s="70"/>
      <c r="AI9" s="70"/>
      <c r="AJ9" s="16" t="s">
        <v>71</v>
      </c>
    </row>
    <row r="10" spans="1:37" x14ac:dyDescent="0.25">
      <c r="A10" s="16" t="s">
        <v>82</v>
      </c>
      <c r="B10" s="16" t="s">
        <v>40</v>
      </c>
      <c r="C10" s="16" t="s">
        <v>53</v>
      </c>
      <c r="D10" s="16" t="s">
        <v>53</v>
      </c>
      <c r="E10" s="16" t="s">
        <v>53</v>
      </c>
      <c r="F10" s="16" t="s">
        <v>54</v>
      </c>
      <c r="G10" s="16">
        <v>3</v>
      </c>
      <c r="H10" s="16">
        <v>2025</v>
      </c>
      <c r="I10" s="16" t="s">
        <v>86</v>
      </c>
      <c r="J10" s="16" t="s">
        <v>69</v>
      </c>
      <c r="K10" s="16" t="s">
        <v>55</v>
      </c>
      <c r="L10" s="16">
        <v>14.76</v>
      </c>
      <c r="M10" s="16">
        <v>10.65</v>
      </c>
      <c r="N10" s="16">
        <v>6.2</v>
      </c>
      <c r="O10" s="16">
        <v>1.3</v>
      </c>
      <c r="P10" s="16" t="s">
        <v>37</v>
      </c>
      <c r="Q10" s="16" t="s">
        <v>37</v>
      </c>
      <c r="R10" s="16">
        <v>1.46</v>
      </c>
      <c r="S10" s="16">
        <v>0.91</v>
      </c>
      <c r="T10" s="16" t="s">
        <v>37</v>
      </c>
      <c r="U10" s="16" t="s">
        <v>37</v>
      </c>
      <c r="V10" s="16">
        <v>0.37030117739999996</v>
      </c>
      <c r="W10" s="16">
        <v>9.2575294350000039</v>
      </c>
      <c r="X10" s="16">
        <v>5</v>
      </c>
      <c r="Y10" s="16">
        <v>125</v>
      </c>
      <c r="Z10" s="16">
        <v>2.3255813953488373</v>
      </c>
      <c r="AA10" s="16">
        <v>25</v>
      </c>
      <c r="AB10" s="16">
        <v>37.440759422904655</v>
      </c>
      <c r="AC10" s="16">
        <v>21.588780272751166</v>
      </c>
      <c r="AE10" s="16" t="s">
        <v>37</v>
      </c>
      <c r="AF10" s="16" t="s">
        <v>37</v>
      </c>
      <c r="AG10" s="70"/>
      <c r="AH10" s="70"/>
      <c r="AI10" s="70"/>
      <c r="AJ10" s="16" t="s">
        <v>71</v>
      </c>
    </row>
    <row r="11" spans="1:37" x14ac:dyDescent="0.25">
      <c r="A11" s="16" t="s">
        <v>57</v>
      </c>
      <c r="B11" s="16" t="s">
        <v>40</v>
      </c>
      <c r="C11" s="16" t="s">
        <v>58</v>
      </c>
      <c r="D11" s="16" t="s">
        <v>58</v>
      </c>
      <c r="E11" s="16" t="s">
        <v>58</v>
      </c>
      <c r="F11" s="16" t="s">
        <v>54</v>
      </c>
      <c r="G11" s="16">
        <v>3</v>
      </c>
      <c r="H11" s="16">
        <v>2025</v>
      </c>
      <c r="I11" s="16" t="s">
        <v>86</v>
      </c>
      <c r="J11" s="16" t="s">
        <v>70</v>
      </c>
      <c r="K11" s="16" t="s">
        <v>36</v>
      </c>
      <c r="L11" s="16">
        <v>5.03</v>
      </c>
      <c r="M11" s="16">
        <v>2.17</v>
      </c>
      <c r="N11" s="16">
        <v>4.57</v>
      </c>
      <c r="O11" s="16">
        <v>1.22</v>
      </c>
      <c r="P11" s="16">
        <v>1.24</v>
      </c>
      <c r="Q11" s="16">
        <v>0.43</v>
      </c>
      <c r="R11" s="16">
        <v>0.89</v>
      </c>
      <c r="S11" s="16">
        <v>0.64</v>
      </c>
      <c r="T11" s="16" t="s">
        <v>37</v>
      </c>
      <c r="U11" s="16" t="s">
        <v>37</v>
      </c>
      <c r="V11" s="16">
        <v>7.7811934200000016E-2</v>
      </c>
      <c r="W11" s="16">
        <v>1.9452983550000005</v>
      </c>
      <c r="X11" s="16">
        <v>189</v>
      </c>
      <c r="Y11" s="16">
        <v>4725</v>
      </c>
      <c r="Z11" s="16">
        <v>75.903614457831324</v>
      </c>
      <c r="AA11" s="16">
        <v>33.33</v>
      </c>
      <c r="AB11" s="16">
        <v>12.493111783925022</v>
      </c>
      <c r="AC11" s="16">
        <v>40.575575413918777</v>
      </c>
      <c r="AD11" s="16">
        <v>60.59</v>
      </c>
      <c r="AE11" s="16">
        <v>0.97</v>
      </c>
      <c r="AF11" s="66">
        <v>0.97560975609756095</v>
      </c>
      <c r="AG11" s="70">
        <v>9</v>
      </c>
      <c r="AH11" s="70">
        <v>90000</v>
      </c>
      <c r="AI11" s="70">
        <v>15.7</v>
      </c>
      <c r="AJ11" s="16" t="s">
        <v>71</v>
      </c>
    </row>
    <row r="12" spans="1:37" x14ac:dyDescent="0.25">
      <c r="A12" s="16" t="s">
        <v>57</v>
      </c>
      <c r="B12" s="16" t="s">
        <v>40</v>
      </c>
      <c r="C12" s="16" t="s">
        <v>58</v>
      </c>
      <c r="D12" s="16" t="s">
        <v>58</v>
      </c>
      <c r="E12" s="16" t="s">
        <v>58</v>
      </c>
      <c r="F12" s="16" t="s">
        <v>54</v>
      </c>
      <c r="G12" s="16">
        <v>3</v>
      </c>
      <c r="H12" s="16">
        <v>2025</v>
      </c>
      <c r="I12" s="16" t="s">
        <v>86</v>
      </c>
      <c r="J12" s="16" t="s">
        <v>70</v>
      </c>
      <c r="K12" s="16" t="s">
        <v>35</v>
      </c>
      <c r="L12" s="16">
        <v>7.64</v>
      </c>
      <c r="M12" s="16">
        <v>3.53</v>
      </c>
      <c r="N12" s="16">
        <v>7.38</v>
      </c>
      <c r="O12" s="16">
        <v>1.23</v>
      </c>
      <c r="P12" s="16" t="s">
        <v>37</v>
      </c>
      <c r="Q12" s="16" t="s">
        <v>37</v>
      </c>
      <c r="R12" s="16">
        <v>2.79</v>
      </c>
      <c r="S12" s="16">
        <v>1.06</v>
      </c>
      <c r="T12" s="16" t="s">
        <v>37</v>
      </c>
      <c r="U12" s="16" t="s">
        <v>37</v>
      </c>
      <c r="V12" s="16">
        <v>0.23849692020000002</v>
      </c>
      <c r="W12" s="16">
        <v>5.9624230049999989</v>
      </c>
      <c r="X12" s="16">
        <v>43</v>
      </c>
      <c r="Y12" s="16">
        <v>1075</v>
      </c>
      <c r="Z12" s="16">
        <v>17.269076305220885</v>
      </c>
      <c r="AA12" s="16">
        <v>33.33</v>
      </c>
      <c r="AB12" s="16">
        <v>38.291924173508662</v>
      </c>
      <c r="AC12" s="16">
        <v>29.630333492909852</v>
      </c>
      <c r="AE12" s="16" t="s">
        <v>37</v>
      </c>
      <c r="AF12" s="16" t="s">
        <v>37</v>
      </c>
      <c r="AG12" s="70"/>
      <c r="AH12" s="70"/>
      <c r="AI12" s="70"/>
      <c r="AJ12" s="16" t="s">
        <v>71</v>
      </c>
    </row>
    <row r="13" spans="1:37" x14ac:dyDescent="0.25">
      <c r="A13" s="16" t="s">
        <v>57</v>
      </c>
      <c r="B13" s="16" t="s">
        <v>40</v>
      </c>
      <c r="C13" s="16" t="s">
        <v>58</v>
      </c>
      <c r="D13" s="16" t="s">
        <v>58</v>
      </c>
      <c r="E13" s="16" t="s">
        <v>58</v>
      </c>
      <c r="F13" s="16" t="s">
        <v>54</v>
      </c>
      <c r="G13" s="16">
        <v>3</v>
      </c>
      <c r="H13" s="16">
        <v>2025</v>
      </c>
      <c r="I13" s="16" t="s">
        <v>86</v>
      </c>
      <c r="J13" s="16" t="s">
        <v>70</v>
      </c>
      <c r="K13" s="16" t="s">
        <v>45</v>
      </c>
      <c r="L13" s="16">
        <v>6.26</v>
      </c>
      <c r="M13" s="16">
        <v>3.25</v>
      </c>
      <c r="N13" s="16">
        <v>6</v>
      </c>
      <c r="O13" s="16">
        <v>1.93</v>
      </c>
      <c r="P13" s="16" t="s">
        <v>37</v>
      </c>
      <c r="Q13" s="16" t="s">
        <v>37</v>
      </c>
      <c r="R13" s="16">
        <v>2.5499999999999998</v>
      </c>
      <c r="S13" s="16">
        <v>1.08</v>
      </c>
      <c r="T13" s="16" t="s">
        <v>37</v>
      </c>
      <c r="U13" s="16" t="s">
        <v>37</v>
      </c>
      <c r="V13" s="16">
        <v>0.30652983899999992</v>
      </c>
      <c r="W13" s="16">
        <v>7.6632459750000006</v>
      </c>
      <c r="X13" s="16">
        <v>17</v>
      </c>
      <c r="Y13" s="16">
        <v>425</v>
      </c>
      <c r="Z13" s="16">
        <v>6.8273092369477908</v>
      </c>
      <c r="AA13" s="16">
        <v>33.33</v>
      </c>
      <c r="AB13" s="16">
        <v>49.214964042566336</v>
      </c>
      <c r="AC13" s="16">
        <v>29.790757759838044</v>
      </c>
      <c r="AE13" s="16" t="s">
        <v>37</v>
      </c>
      <c r="AF13" s="16" t="s">
        <v>37</v>
      </c>
      <c r="AG13" s="70"/>
      <c r="AH13" s="70"/>
      <c r="AI13" s="70"/>
      <c r="AJ13" s="16" t="s">
        <v>71</v>
      </c>
    </row>
    <row r="14" spans="1:37" x14ac:dyDescent="0.25">
      <c r="A14" s="16" t="s">
        <v>59</v>
      </c>
      <c r="B14" s="16" t="s">
        <v>40</v>
      </c>
      <c r="C14" s="16" t="s">
        <v>60</v>
      </c>
      <c r="D14" s="16" t="s">
        <v>61</v>
      </c>
      <c r="E14" s="16" t="s">
        <v>61</v>
      </c>
      <c r="F14" s="16" t="s">
        <v>54</v>
      </c>
      <c r="G14" s="16">
        <v>3</v>
      </c>
      <c r="H14" s="16">
        <v>2025</v>
      </c>
      <c r="I14" s="16" t="s">
        <v>87</v>
      </c>
      <c r="J14" s="16" t="s">
        <v>69</v>
      </c>
      <c r="K14" s="16" t="s">
        <v>45</v>
      </c>
      <c r="L14" s="16">
        <v>13.91</v>
      </c>
      <c r="M14" s="16">
        <v>5.19</v>
      </c>
      <c r="N14" s="16">
        <v>6.41</v>
      </c>
      <c r="O14" s="16">
        <v>3.32</v>
      </c>
      <c r="P14" s="16" t="s">
        <v>37</v>
      </c>
      <c r="Q14" s="16" t="s">
        <v>37</v>
      </c>
      <c r="R14" s="16">
        <v>2.58</v>
      </c>
      <c r="S14" s="16">
        <v>0.98</v>
      </c>
      <c r="T14" s="16" t="s">
        <v>37</v>
      </c>
      <c r="U14" s="16" t="s">
        <v>37</v>
      </c>
      <c r="V14" s="16">
        <v>0.30959525519999997</v>
      </c>
      <c r="W14" s="16">
        <v>7.7398813799999999</v>
      </c>
      <c r="X14" s="16">
        <v>43</v>
      </c>
      <c r="Y14" s="16">
        <v>1075</v>
      </c>
      <c r="Z14" s="16">
        <v>51.807228915662648</v>
      </c>
      <c r="AA14" s="16">
        <v>50</v>
      </c>
      <c r="AB14" s="16">
        <v>41.800553752249414</v>
      </c>
      <c r="AC14" s="16">
        <v>47.869260889304023</v>
      </c>
      <c r="AD14" s="16">
        <v>52.53</v>
      </c>
      <c r="AE14" s="67">
        <v>13.72</v>
      </c>
      <c r="AF14" s="67">
        <v>13.725490196078432</v>
      </c>
      <c r="AG14" s="70">
        <v>8</v>
      </c>
      <c r="AH14" s="70">
        <v>80000</v>
      </c>
      <c r="AI14" s="70">
        <v>16</v>
      </c>
      <c r="AJ14" s="16" t="s">
        <v>71</v>
      </c>
    </row>
    <row r="15" spans="1:37" x14ac:dyDescent="0.25">
      <c r="A15" s="16" t="s">
        <v>59</v>
      </c>
      <c r="B15" s="16" t="s">
        <v>40</v>
      </c>
      <c r="C15" s="16" t="s">
        <v>60</v>
      </c>
      <c r="D15" s="16" t="s">
        <v>61</v>
      </c>
      <c r="E15" s="16" t="s">
        <v>61</v>
      </c>
      <c r="F15" s="16" t="s">
        <v>54</v>
      </c>
      <c r="G15" s="16">
        <v>3</v>
      </c>
      <c r="H15" s="16">
        <v>2025</v>
      </c>
      <c r="I15" s="16" t="s">
        <v>87</v>
      </c>
      <c r="J15" s="16" t="s">
        <v>69</v>
      </c>
      <c r="K15" s="16" t="s">
        <v>55</v>
      </c>
      <c r="L15" s="16">
        <v>8.86</v>
      </c>
      <c r="M15" s="16">
        <v>7.75</v>
      </c>
      <c r="N15" s="16">
        <v>4.93</v>
      </c>
      <c r="O15" s="16">
        <v>1.57</v>
      </c>
      <c r="P15" s="16" t="s">
        <v>37</v>
      </c>
      <c r="Q15" s="16" t="s">
        <v>37</v>
      </c>
      <c r="R15" s="16">
        <v>1.56</v>
      </c>
      <c r="S15" s="16">
        <v>1.23</v>
      </c>
      <c r="T15" s="16" t="s">
        <v>37</v>
      </c>
      <c r="U15" s="16" t="s">
        <v>37</v>
      </c>
      <c r="V15" s="16">
        <v>0.43105343820000008</v>
      </c>
      <c r="W15" s="16">
        <v>10.776335955</v>
      </c>
      <c r="X15" s="16">
        <v>40</v>
      </c>
      <c r="Y15" s="16">
        <v>1000</v>
      </c>
      <c r="Z15" s="16">
        <v>48.192771084337352</v>
      </c>
      <c r="AA15" s="16">
        <v>50</v>
      </c>
      <c r="AB15" s="16">
        <v>58.199446247750586</v>
      </c>
      <c r="AC15" s="16">
        <v>52.130739110695977</v>
      </c>
      <c r="AE15" s="67">
        <v>4.25</v>
      </c>
      <c r="AF15" s="67">
        <v>4.2553191489361701</v>
      </c>
      <c r="AG15" s="70"/>
      <c r="AH15" s="70"/>
      <c r="AI15" s="70"/>
      <c r="AJ15" s="16" t="s">
        <v>71</v>
      </c>
    </row>
    <row r="16" spans="1:37" x14ac:dyDescent="0.25">
      <c r="A16" s="16" t="s">
        <v>79</v>
      </c>
      <c r="B16" s="16" t="s">
        <v>63</v>
      </c>
      <c r="C16" s="16" t="s">
        <v>64</v>
      </c>
      <c r="D16" s="16" t="s">
        <v>65</v>
      </c>
      <c r="E16" s="16" t="s">
        <v>66</v>
      </c>
      <c r="F16" s="16" t="s">
        <v>67</v>
      </c>
      <c r="G16" s="16">
        <v>3</v>
      </c>
      <c r="H16" s="16">
        <v>2025</v>
      </c>
      <c r="I16" s="16" t="s">
        <v>87</v>
      </c>
      <c r="J16" s="16" t="s">
        <v>70</v>
      </c>
      <c r="K16" s="16" t="s">
        <v>45</v>
      </c>
      <c r="L16" s="16">
        <v>7.87</v>
      </c>
      <c r="M16" s="16">
        <v>2.81</v>
      </c>
      <c r="N16" s="16">
        <v>6.61</v>
      </c>
      <c r="O16" s="16">
        <v>1.48</v>
      </c>
      <c r="P16" s="16" t="s">
        <v>37</v>
      </c>
      <c r="Q16" s="16" t="s">
        <v>37</v>
      </c>
      <c r="R16" s="16">
        <v>2.75</v>
      </c>
      <c r="S16" s="16">
        <v>1.65</v>
      </c>
      <c r="T16" s="16" t="s">
        <v>37</v>
      </c>
      <c r="U16" s="16" t="s">
        <v>37</v>
      </c>
      <c r="V16" s="16">
        <v>0.76010069520000012</v>
      </c>
      <c r="W16" s="16">
        <v>19.002517380000004</v>
      </c>
      <c r="X16" s="16">
        <v>145</v>
      </c>
      <c r="Y16" s="16">
        <v>3625</v>
      </c>
      <c r="Z16" s="16">
        <v>98.639455782312922</v>
      </c>
      <c r="AA16" s="16">
        <v>50</v>
      </c>
      <c r="AB16" s="16">
        <v>99.794078068850325</v>
      </c>
      <c r="AC16" s="16">
        <v>82.811177950387744</v>
      </c>
      <c r="AD16" s="16">
        <v>31.09</v>
      </c>
      <c r="AE16" s="16" t="s">
        <v>37</v>
      </c>
      <c r="AF16" s="16" t="s">
        <v>37</v>
      </c>
      <c r="AG16" s="70">
        <v>44</v>
      </c>
      <c r="AH16" s="70">
        <v>440000</v>
      </c>
      <c r="AI16" s="70">
        <v>16</v>
      </c>
      <c r="AJ16" s="16" t="s">
        <v>71</v>
      </c>
    </row>
    <row r="17" spans="1:36" x14ac:dyDescent="0.25">
      <c r="A17" s="16" t="s">
        <v>79</v>
      </c>
      <c r="B17" s="16" t="s">
        <v>63</v>
      </c>
      <c r="C17" s="16" t="s">
        <v>64</v>
      </c>
      <c r="D17" s="16" t="s">
        <v>65</v>
      </c>
      <c r="E17" s="16" t="s">
        <v>66</v>
      </c>
      <c r="F17" s="16" t="s">
        <v>67</v>
      </c>
      <c r="G17" s="16">
        <v>3</v>
      </c>
      <c r="H17" s="16">
        <v>2025</v>
      </c>
      <c r="I17" s="16" t="s">
        <v>87</v>
      </c>
      <c r="J17" s="16" t="s">
        <v>70</v>
      </c>
      <c r="K17" s="16" t="s">
        <v>36</v>
      </c>
      <c r="L17" s="16">
        <v>3.4</v>
      </c>
      <c r="M17" s="16">
        <v>0.7</v>
      </c>
      <c r="N17" s="16">
        <v>4.5</v>
      </c>
      <c r="O17" s="16">
        <v>0.7</v>
      </c>
      <c r="P17" s="16">
        <v>0.85</v>
      </c>
      <c r="Q17" s="16">
        <v>0.21</v>
      </c>
      <c r="R17" s="16">
        <v>1</v>
      </c>
      <c r="S17" s="16" t="s">
        <v>37</v>
      </c>
      <c r="T17" s="16" t="s">
        <v>37</v>
      </c>
      <c r="U17" s="16" t="s">
        <v>37</v>
      </c>
      <c r="V17" s="16">
        <v>1.5684437999999999E-3</v>
      </c>
      <c r="W17" s="16">
        <v>3.9211095000000001E-2</v>
      </c>
      <c r="X17" s="16">
        <v>2</v>
      </c>
      <c r="Y17" s="16">
        <v>50</v>
      </c>
      <c r="Z17" s="16">
        <v>1.3605442176870748</v>
      </c>
      <c r="AA17" s="16">
        <v>50</v>
      </c>
      <c r="AB17" s="16">
        <v>0.20592193114968779</v>
      </c>
      <c r="AC17" s="16">
        <v>17.188822049612256</v>
      </c>
      <c r="AE17" s="16" t="s">
        <v>37</v>
      </c>
      <c r="AF17" s="16" t="s">
        <v>37</v>
      </c>
      <c r="AG17" s="70"/>
      <c r="AH17" s="70"/>
      <c r="AI17" s="70"/>
      <c r="AJ17" s="16" t="s">
        <v>71</v>
      </c>
    </row>
    <row r="18" spans="1:36" x14ac:dyDescent="0.25">
      <c r="A18" s="16" t="s">
        <v>80</v>
      </c>
      <c r="B18" s="16" t="s">
        <v>63</v>
      </c>
      <c r="C18" s="16" t="s">
        <v>64</v>
      </c>
      <c r="D18" s="16" t="s">
        <v>65</v>
      </c>
      <c r="E18" s="16" t="s">
        <v>72</v>
      </c>
      <c r="F18" s="16" t="s">
        <v>67</v>
      </c>
      <c r="G18" s="16">
        <v>3</v>
      </c>
      <c r="H18" s="16">
        <v>2025</v>
      </c>
      <c r="I18" s="16" t="s">
        <v>88</v>
      </c>
      <c r="J18" s="16" t="s">
        <v>69</v>
      </c>
      <c r="K18" s="16" t="s">
        <v>45</v>
      </c>
      <c r="L18" s="16">
        <v>9.11</v>
      </c>
      <c r="M18" s="16">
        <v>4.82</v>
      </c>
      <c r="N18" s="16">
        <v>4.26</v>
      </c>
      <c r="O18" s="16">
        <v>4.28</v>
      </c>
      <c r="P18" s="16" t="s">
        <v>37</v>
      </c>
      <c r="Q18" s="16" t="s">
        <v>37</v>
      </c>
      <c r="R18" s="16">
        <v>2.12</v>
      </c>
      <c r="S18" s="16">
        <v>1.83</v>
      </c>
      <c r="T18" s="16" t="s">
        <v>37</v>
      </c>
      <c r="U18" s="16" t="s">
        <v>37</v>
      </c>
      <c r="V18" s="16">
        <v>0.55778244060000004</v>
      </c>
      <c r="W18" s="16">
        <v>13.944561014999996</v>
      </c>
      <c r="X18" s="16">
        <v>67</v>
      </c>
      <c r="Y18" s="16">
        <v>1675</v>
      </c>
      <c r="Z18" s="16">
        <v>94.366197183098592</v>
      </c>
      <c r="AA18" s="16">
        <v>50</v>
      </c>
      <c r="AB18" s="16">
        <v>96.208106423907452</v>
      </c>
      <c r="AC18" s="16">
        <v>80.191434535668677</v>
      </c>
      <c r="AD18" s="16">
        <v>13.64</v>
      </c>
      <c r="AE18" s="33">
        <v>46.853146853146853</v>
      </c>
      <c r="AF18" s="33">
        <v>46.853146853146853</v>
      </c>
      <c r="AG18" s="70">
        <v>42</v>
      </c>
      <c r="AH18" s="70">
        <v>420000</v>
      </c>
      <c r="AI18" s="70">
        <v>16</v>
      </c>
      <c r="AJ18" s="16" t="s">
        <v>71</v>
      </c>
    </row>
    <row r="19" spans="1:36" x14ac:dyDescent="0.25">
      <c r="A19" s="16" t="s">
        <v>80</v>
      </c>
      <c r="B19" s="16" t="s">
        <v>63</v>
      </c>
      <c r="C19" s="16" t="s">
        <v>64</v>
      </c>
      <c r="D19" s="16" t="s">
        <v>65</v>
      </c>
      <c r="E19" s="16" t="s">
        <v>72</v>
      </c>
      <c r="F19" s="16" t="s">
        <v>67</v>
      </c>
      <c r="G19" s="16">
        <v>3</v>
      </c>
      <c r="H19" s="16">
        <v>2025</v>
      </c>
      <c r="I19" s="16" t="s">
        <v>88</v>
      </c>
      <c r="J19" s="16" t="s">
        <v>69</v>
      </c>
      <c r="K19" s="16" t="s">
        <v>35</v>
      </c>
      <c r="L19" s="16">
        <v>8.32</v>
      </c>
      <c r="M19" s="16">
        <v>0.94</v>
      </c>
      <c r="N19" s="16">
        <v>9</v>
      </c>
      <c r="O19" s="16">
        <v>2.44</v>
      </c>
      <c r="P19" s="16" t="s">
        <v>37</v>
      </c>
      <c r="Q19" s="16" t="s">
        <v>37</v>
      </c>
      <c r="R19" s="16">
        <v>5.5</v>
      </c>
      <c r="S19" s="16">
        <v>0.5</v>
      </c>
      <c r="T19" s="16" t="s">
        <v>37</v>
      </c>
      <c r="U19" s="16" t="s">
        <v>37</v>
      </c>
      <c r="V19" s="16">
        <v>2.1984131400000002E-2</v>
      </c>
      <c r="W19" s="16">
        <v>0.54960328500000011</v>
      </c>
      <c r="X19" s="16">
        <v>4</v>
      </c>
      <c r="Y19" s="16">
        <v>100</v>
      </c>
      <c r="Z19" s="16">
        <v>5.6338028169014081</v>
      </c>
      <c r="AA19" s="16">
        <v>50</v>
      </c>
      <c r="AB19" s="16">
        <v>3.7918935760925523</v>
      </c>
      <c r="AC19" s="16">
        <v>19.80856546433132</v>
      </c>
      <c r="AE19" s="33">
        <v>70.886075949367083</v>
      </c>
      <c r="AF19" s="33">
        <v>70.886075949367083</v>
      </c>
      <c r="AG19" s="70"/>
      <c r="AH19" s="70"/>
      <c r="AI19" s="70"/>
      <c r="AJ19" s="16" t="s">
        <v>71</v>
      </c>
    </row>
  </sheetData>
  <mergeCells count="21">
    <mergeCell ref="AG18:AG19"/>
    <mergeCell ref="AH18:AH19"/>
    <mergeCell ref="AI18:AI19"/>
    <mergeCell ref="AG14:AG15"/>
    <mergeCell ref="AH14:AH15"/>
    <mergeCell ref="AI14:AI15"/>
    <mergeCell ref="AG16:AG17"/>
    <mergeCell ref="AH16:AH17"/>
    <mergeCell ref="AI16:AI17"/>
    <mergeCell ref="AG7:AG10"/>
    <mergeCell ref="AH7:AH10"/>
    <mergeCell ref="AI7:AI10"/>
    <mergeCell ref="AG11:AG13"/>
    <mergeCell ref="AH11:AH13"/>
    <mergeCell ref="AI11:AI13"/>
    <mergeCell ref="AG2:AG3"/>
    <mergeCell ref="AH2:AH3"/>
    <mergeCell ref="AI2:AI3"/>
    <mergeCell ref="AG4:AG6"/>
    <mergeCell ref="AH4:AH6"/>
    <mergeCell ref="AI4:AI6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Forma de citar</vt:lpstr>
      <vt:lpstr>Resumen_estructural-2023</vt:lpstr>
      <vt:lpstr>Resumen estructural 2024</vt:lpstr>
      <vt:lpstr>Resumen estructural 2025</vt:lpstr>
    </vt:vector>
  </TitlesOfParts>
  <Company>CONABIO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Alma</dc:creator>
  <cp:lastModifiedBy>Martina Escamilla</cp:lastModifiedBy>
  <dcterms:created xsi:type="dcterms:W3CDTF">2013-01-14T19:07:59Z</dcterms:created>
  <dcterms:modified xsi:type="dcterms:W3CDTF">2025-10-17T17:42:08Z</dcterms:modified>
</cp:coreProperties>
</file>